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defaultThemeVersion="124226"/>
  <workbookProtection workbookPassword="B37A" lockStructure="1"/>
  <bookViews>
    <workbookView xWindow="240" yWindow="110" windowWidth="7400" windowHeight="6410" activeTab="2"/>
  </bookViews>
  <sheets>
    <sheet name="B.1" sheetId="7" r:id="rId1"/>
    <sheet name="B.2（FO-001用）" sheetId="18" r:id="rId2"/>
    <sheet name="B.2（FO-002用）" sheetId="20" r:id="rId3"/>
    <sheet name="（別紙）吸収量算定シート" sheetId="3" r:id="rId4"/>
    <sheet name="（別紙）排出量算定シート（FO-001）" sheetId="15" r:id="rId5"/>
    <sheet name="（別紙）排出量算定シート (FO-002)" sheetId="10" r:id="rId6"/>
    <sheet name="年度計算シート" sheetId="19" state="hidden" r:id="rId7"/>
  </sheets>
  <definedNames>
    <definedName name="_xlnm.Print_Area" localSheetId="3">'（別紙）吸収量算定シート'!$A$1:$AN$106</definedName>
    <definedName name="_xlnm.Print_Area" localSheetId="5">'（別紙）排出量算定シート (FO-002)'!$A$1:$K$29</definedName>
    <definedName name="_xlnm.Print_Area" localSheetId="4">'（別紙）排出量算定シート（FO-001）'!$A$1:$P$29</definedName>
    <definedName name="_xlnm.Print_Area" localSheetId="0">B.1!$A$1:$AQ$16</definedName>
    <definedName name="_xlnm.Print_Area" localSheetId="1">'B.2（FO-001用）'!$A$1:$H$121</definedName>
    <definedName name="_xlnm.Print_Area" localSheetId="2">'B.2（FO-002用）'!$A$1:$H$121</definedName>
    <definedName name="Z_5CD73E14_F68D_499E_9B94_9AA690C1AA13_.wvu.PrintArea" localSheetId="5" hidden="1">'（別紙）排出量算定シート (FO-002)'!$A$1:$L$8</definedName>
    <definedName name="Z_5CD73E14_F68D_499E_9B94_9AA690C1AA13_.wvu.PrintArea" localSheetId="4" hidden="1">'（別紙）排出量算定シート（FO-001）'!$A$1:$K$8</definedName>
  </definedNames>
  <calcPr calcId="145621"/>
</workbook>
</file>

<file path=xl/calcChain.xml><?xml version="1.0" encoding="utf-8"?>
<calcChain xmlns="http://schemas.openxmlformats.org/spreadsheetml/2006/main">
  <c r="Q5" i="3" l="1"/>
  <c r="U61" i="3"/>
  <c r="U62" i="3" s="1"/>
  <c r="U63" i="3" s="1"/>
  <c r="U64" i="3" s="1"/>
  <c r="U65" i="3" s="1"/>
  <c r="U66" i="3" s="1"/>
  <c r="U67" i="3" s="1"/>
  <c r="U68" i="3" s="1"/>
  <c r="U69" i="3" s="1"/>
  <c r="U70" i="3" s="1"/>
  <c r="U71" i="3" s="1"/>
  <c r="U72" i="3" s="1"/>
  <c r="U73" i="3" s="1"/>
  <c r="U74" i="3" s="1"/>
  <c r="U75" i="3" s="1"/>
  <c r="U76" i="3" s="1"/>
  <c r="AB60" i="3"/>
  <c r="AB61" i="3" s="1"/>
  <c r="AB62" i="3" s="1"/>
  <c r="AB63" i="3" s="1"/>
  <c r="AB64" i="3" s="1"/>
  <c r="AB65" i="3" s="1"/>
  <c r="AB66" i="3" s="1"/>
  <c r="AB67" i="3" s="1"/>
  <c r="AB68" i="3" s="1"/>
  <c r="AB69" i="3" s="1"/>
  <c r="AB70" i="3" s="1"/>
  <c r="AB71" i="3" s="1"/>
  <c r="AB72" i="3" s="1"/>
  <c r="AB73" i="3" s="1"/>
  <c r="AB74" i="3" s="1"/>
  <c r="AB75" i="3" s="1"/>
  <c r="AB76" i="3" s="1"/>
  <c r="W60" i="3"/>
  <c r="W61" i="3" s="1"/>
  <c r="W62" i="3" s="1"/>
  <c r="W63" i="3" s="1"/>
  <c r="W64" i="3" s="1"/>
  <c r="W65" i="3" s="1"/>
  <c r="W66" i="3" s="1"/>
  <c r="W67" i="3" s="1"/>
  <c r="W68" i="3" s="1"/>
  <c r="W69" i="3" s="1"/>
  <c r="W70" i="3" s="1"/>
  <c r="W71" i="3" s="1"/>
  <c r="W72" i="3" s="1"/>
  <c r="W73" i="3" s="1"/>
  <c r="W74" i="3" s="1"/>
  <c r="W75" i="3" s="1"/>
  <c r="W76" i="3" s="1"/>
  <c r="U60" i="3"/>
  <c r="AC59" i="3"/>
  <c r="X59" i="3"/>
  <c r="V59" i="3"/>
  <c r="W44" i="3"/>
  <c r="W45" i="3" s="1"/>
  <c r="W46" i="3" s="1"/>
  <c r="W47" i="3" s="1"/>
  <c r="W48" i="3" s="1"/>
  <c r="W49" i="3" s="1"/>
  <c r="W50" i="3" s="1"/>
  <c r="W51" i="3" s="1"/>
  <c r="W52" i="3" s="1"/>
  <c r="W53" i="3" s="1"/>
  <c r="W54" i="3" s="1"/>
  <c r="W55" i="3" s="1"/>
  <c r="W56" i="3" s="1"/>
  <c r="W57" i="3" s="1"/>
  <c r="W58" i="3" s="1"/>
  <c r="W43" i="3"/>
  <c r="U43" i="3"/>
  <c r="U44" i="3" s="1"/>
  <c r="U45" i="3" s="1"/>
  <c r="U46" i="3" s="1"/>
  <c r="U47" i="3" s="1"/>
  <c r="U48" i="3" s="1"/>
  <c r="U49" i="3" s="1"/>
  <c r="U50" i="3" s="1"/>
  <c r="U51" i="3" s="1"/>
  <c r="U52" i="3" s="1"/>
  <c r="U53" i="3" s="1"/>
  <c r="U54" i="3" s="1"/>
  <c r="U55" i="3" s="1"/>
  <c r="U56" i="3" s="1"/>
  <c r="U57" i="3" s="1"/>
  <c r="U58" i="3" s="1"/>
  <c r="AB42" i="3"/>
  <c r="AB43" i="3" s="1"/>
  <c r="AB44" i="3" s="1"/>
  <c r="AB45" i="3" s="1"/>
  <c r="AB46" i="3" s="1"/>
  <c r="AB47" i="3" s="1"/>
  <c r="AB48" i="3" s="1"/>
  <c r="AB49" i="3" s="1"/>
  <c r="AB50" i="3" s="1"/>
  <c r="AB51" i="3" s="1"/>
  <c r="AB52" i="3" s="1"/>
  <c r="AB53" i="3" s="1"/>
  <c r="AB54" i="3" s="1"/>
  <c r="AB55" i="3" s="1"/>
  <c r="AB56" i="3" s="1"/>
  <c r="AB57" i="3" s="1"/>
  <c r="AB58" i="3" s="1"/>
  <c r="W42" i="3"/>
  <c r="U42" i="3"/>
  <c r="AC41" i="3"/>
  <c r="X41" i="3"/>
  <c r="V41" i="3"/>
  <c r="AB25" i="3"/>
  <c r="AB26" i="3" s="1"/>
  <c r="AB27" i="3" s="1"/>
  <c r="AB28" i="3" s="1"/>
  <c r="AB29" i="3" s="1"/>
  <c r="AB30" i="3" s="1"/>
  <c r="AB31" i="3" s="1"/>
  <c r="AB32" i="3" s="1"/>
  <c r="AB33" i="3" s="1"/>
  <c r="AB34" i="3" s="1"/>
  <c r="AB35" i="3" s="1"/>
  <c r="AB36" i="3" s="1"/>
  <c r="AB37" i="3" s="1"/>
  <c r="AB38" i="3" s="1"/>
  <c r="AB39" i="3" s="1"/>
  <c r="AB40" i="3" s="1"/>
  <c r="U25" i="3"/>
  <c r="U26" i="3" s="1"/>
  <c r="U27" i="3" s="1"/>
  <c r="U28" i="3" s="1"/>
  <c r="U29" i="3" s="1"/>
  <c r="U30" i="3" s="1"/>
  <c r="U31" i="3" s="1"/>
  <c r="U32" i="3" s="1"/>
  <c r="U33" i="3" s="1"/>
  <c r="U34" i="3" s="1"/>
  <c r="U35" i="3" s="1"/>
  <c r="U36" i="3" s="1"/>
  <c r="U37" i="3" s="1"/>
  <c r="U38" i="3" s="1"/>
  <c r="U39" i="3" s="1"/>
  <c r="U40" i="3" s="1"/>
  <c r="AB24" i="3"/>
  <c r="W24" i="3"/>
  <c r="W25" i="3" s="1"/>
  <c r="W26" i="3" s="1"/>
  <c r="W27" i="3" s="1"/>
  <c r="W28" i="3" s="1"/>
  <c r="W29" i="3" s="1"/>
  <c r="W30" i="3" s="1"/>
  <c r="W31" i="3" s="1"/>
  <c r="W32" i="3" s="1"/>
  <c r="W33" i="3" s="1"/>
  <c r="W34" i="3" s="1"/>
  <c r="W35" i="3" s="1"/>
  <c r="W36" i="3" s="1"/>
  <c r="W37" i="3" s="1"/>
  <c r="W38" i="3" s="1"/>
  <c r="W39" i="3" s="1"/>
  <c r="W40" i="3" s="1"/>
  <c r="U24" i="3"/>
  <c r="AC23" i="3"/>
  <c r="AA23" i="3"/>
  <c r="X23" i="3"/>
  <c r="V23" i="3"/>
  <c r="AC5" i="3"/>
  <c r="AB6" i="3"/>
  <c r="AB7" i="3" s="1"/>
  <c r="AB8" i="3" s="1"/>
  <c r="AB9" i="3" s="1"/>
  <c r="AB10" i="3" s="1"/>
  <c r="AB11" i="3" s="1"/>
  <c r="AB12" i="3" s="1"/>
  <c r="AB13" i="3" s="1"/>
  <c r="AB14" i="3" s="1"/>
  <c r="AB15" i="3" s="1"/>
  <c r="AB16" i="3" s="1"/>
  <c r="AB17" i="3" s="1"/>
  <c r="AB18" i="3" s="1"/>
  <c r="AB19" i="3" s="1"/>
  <c r="AB20" i="3" s="1"/>
  <c r="AB21" i="3" s="1"/>
  <c r="AB22" i="3" s="1"/>
  <c r="X5" i="3"/>
  <c r="V5" i="3"/>
  <c r="W7" i="3"/>
  <c r="W8" i="3"/>
  <c r="W9" i="3" s="1"/>
  <c r="W10" i="3" s="1"/>
  <c r="W11" i="3" s="1"/>
  <c r="W12" i="3" s="1"/>
  <c r="W13" i="3" s="1"/>
  <c r="W14" i="3" s="1"/>
  <c r="W15" i="3" s="1"/>
  <c r="W16" i="3" s="1"/>
  <c r="W17" i="3" s="1"/>
  <c r="W18" i="3" s="1"/>
  <c r="W19" i="3" s="1"/>
  <c r="W20" i="3" s="1"/>
  <c r="W21" i="3" s="1"/>
  <c r="W22" i="3" s="1"/>
  <c r="W6" i="3"/>
  <c r="U7" i="3"/>
  <c r="U8" i="3"/>
  <c r="U9" i="3" s="1"/>
  <c r="U10" i="3" s="1"/>
  <c r="U11" i="3" s="1"/>
  <c r="U12" i="3" s="1"/>
  <c r="U13" i="3" s="1"/>
  <c r="U14" i="3" s="1"/>
  <c r="U15" i="3" s="1"/>
  <c r="U16" i="3" s="1"/>
  <c r="U17" i="3" s="1"/>
  <c r="U18" i="3" s="1"/>
  <c r="U19" i="3" s="1"/>
  <c r="U20" i="3" s="1"/>
  <c r="U21" i="3" s="1"/>
  <c r="U22" i="3" s="1"/>
  <c r="U6" i="3"/>
  <c r="H60" i="3"/>
  <c r="H61" i="3" s="1"/>
  <c r="H62" i="3" s="1"/>
  <c r="H63" i="3" s="1"/>
  <c r="H64" i="3" s="1"/>
  <c r="H65" i="3" s="1"/>
  <c r="H66" i="3" s="1"/>
  <c r="H67" i="3" s="1"/>
  <c r="H68" i="3" s="1"/>
  <c r="H69" i="3" s="1"/>
  <c r="H70" i="3" s="1"/>
  <c r="H71" i="3" s="1"/>
  <c r="H72" i="3" s="1"/>
  <c r="H73" i="3" s="1"/>
  <c r="H74" i="3" s="1"/>
  <c r="H75" i="3" s="1"/>
  <c r="H76" i="3" s="1"/>
  <c r="F60" i="3"/>
  <c r="F61" i="3" s="1"/>
  <c r="F62" i="3" s="1"/>
  <c r="F63" i="3" s="1"/>
  <c r="F64" i="3" s="1"/>
  <c r="F65" i="3" s="1"/>
  <c r="F66" i="3" s="1"/>
  <c r="F67" i="3" s="1"/>
  <c r="F68" i="3" s="1"/>
  <c r="F69" i="3" s="1"/>
  <c r="F70" i="3" s="1"/>
  <c r="F71" i="3" s="1"/>
  <c r="F72" i="3" s="1"/>
  <c r="F73" i="3" s="1"/>
  <c r="F74" i="3" s="1"/>
  <c r="F75" i="3" s="1"/>
  <c r="F76" i="3" s="1"/>
  <c r="E60" i="3"/>
  <c r="K60" i="3" s="1"/>
  <c r="D60" i="3"/>
  <c r="D61" i="3" s="1"/>
  <c r="D62" i="3" s="1"/>
  <c r="Q59" i="3"/>
  <c r="P59" i="3"/>
  <c r="O59" i="3"/>
  <c r="N59" i="3"/>
  <c r="K59" i="3"/>
  <c r="H42" i="3"/>
  <c r="H43" i="3" s="1"/>
  <c r="H44" i="3" s="1"/>
  <c r="H45" i="3" s="1"/>
  <c r="H46" i="3" s="1"/>
  <c r="H47" i="3" s="1"/>
  <c r="H48" i="3" s="1"/>
  <c r="H49" i="3" s="1"/>
  <c r="H50" i="3" s="1"/>
  <c r="H51" i="3" s="1"/>
  <c r="H52" i="3" s="1"/>
  <c r="H53" i="3" s="1"/>
  <c r="H54" i="3" s="1"/>
  <c r="H55" i="3" s="1"/>
  <c r="H56" i="3" s="1"/>
  <c r="H57" i="3" s="1"/>
  <c r="H58" i="3" s="1"/>
  <c r="F42" i="3"/>
  <c r="F43" i="3" s="1"/>
  <c r="F44" i="3" s="1"/>
  <c r="F45" i="3" s="1"/>
  <c r="F46" i="3" s="1"/>
  <c r="F47" i="3" s="1"/>
  <c r="F48" i="3" s="1"/>
  <c r="F49" i="3" s="1"/>
  <c r="F50" i="3" s="1"/>
  <c r="F51" i="3" s="1"/>
  <c r="F52" i="3" s="1"/>
  <c r="F53" i="3" s="1"/>
  <c r="F54" i="3" s="1"/>
  <c r="F55" i="3" s="1"/>
  <c r="F56" i="3" s="1"/>
  <c r="F57" i="3" s="1"/>
  <c r="F58" i="3" s="1"/>
  <c r="E42" i="3"/>
  <c r="K42" i="3" s="1"/>
  <c r="D42" i="3"/>
  <c r="D43" i="3" s="1"/>
  <c r="Q41" i="3"/>
  <c r="P41" i="3"/>
  <c r="O41" i="3"/>
  <c r="N41" i="3"/>
  <c r="K41" i="3"/>
  <c r="H24" i="3"/>
  <c r="H25" i="3" s="1"/>
  <c r="H26" i="3" s="1"/>
  <c r="H27" i="3" s="1"/>
  <c r="H28" i="3" s="1"/>
  <c r="H29" i="3" s="1"/>
  <c r="H30" i="3" s="1"/>
  <c r="H31" i="3" s="1"/>
  <c r="H32" i="3" s="1"/>
  <c r="H33" i="3" s="1"/>
  <c r="H34" i="3" s="1"/>
  <c r="H35" i="3" s="1"/>
  <c r="H36" i="3" s="1"/>
  <c r="H37" i="3" s="1"/>
  <c r="H38" i="3" s="1"/>
  <c r="H39" i="3" s="1"/>
  <c r="H40" i="3" s="1"/>
  <c r="F24" i="3"/>
  <c r="F25" i="3" s="1"/>
  <c r="F26" i="3" s="1"/>
  <c r="F27" i="3" s="1"/>
  <c r="F28" i="3" s="1"/>
  <c r="F29" i="3" s="1"/>
  <c r="F30" i="3" s="1"/>
  <c r="F31" i="3" s="1"/>
  <c r="F32" i="3" s="1"/>
  <c r="F33" i="3" s="1"/>
  <c r="F34" i="3" s="1"/>
  <c r="F35" i="3" s="1"/>
  <c r="F36" i="3" s="1"/>
  <c r="F37" i="3" s="1"/>
  <c r="F38" i="3" s="1"/>
  <c r="F39" i="3" s="1"/>
  <c r="F40" i="3" s="1"/>
  <c r="E24" i="3"/>
  <c r="D24" i="3"/>
  <c r="D25" i="3" s="1"/>
  <c r="Q23" i="3"/>
  <c r="P23" i="3"/>
  <c r="O23" i="3"/>
  <c r="N23" i="3"/>
  <c r="K23" i="3"/>
  <c r="P5" i="3"/>
  <c r="O5" i="3"/>
  <c r="N5" i="3"/>
  <c r="K22" i="3"/>
  <c r="K10" i="3"/>
  <c r="K6" i="3"/>
  <c r="K5" i="3"/>
  <c r="F6" i="3"/>
  <c r="F7" i="3" s="1"/>
  <c r="F8" i="3" s="1"/>
  <c r="F9" i="3" s="1"/>
  <c r="F10" i="3" s="1"/>
  <c r="F11" i="3" s="1"/>
  <c r="F12" i="3" s="1"/>
  <c r="F13" i="3" s="1"/>
  <c r="F14" i="3" s="1"/>
  <c r="F15" i="3" s="1"/>
  <c r="F16" i="3" s="1"/>
  <c r="F17" i="3" s="1"/>
  <c r="F18" i="3" s="1"/>
  <c r="F19" i="3" s="1"/>
  <c r="F20" i="3" s="1"/>
  <c r="F21" i="3" s="1"/>
  <c r="F22" i="3" s="1"/>
  <c r="E6" i="3"/>
  <c r="E7" i="3" s="1"/>
  <c r="E8" i="3" s="1"/>
  <c r="E9" i="3" s="1"/>
  <c r="E10" i="3" s="1"/>
  <c r="E11" i="3" s="1"/>
  <c r="E12" i="3" s="1"/>
  <c r="E13" i="3" s="1"/>
  <c r="E14" i="3" s="1"/>
  <c r="E15" i="3" s="1"/>
  <c r="E16" i="3" s="1"/>
  <c r="E17" i="3" s="1"/>
  <c r="E18" i="3" s="1"/>
  <c r="E19" i="3" s="1"/>
  <c r="E20" i="3" s="1"/>
  <c r="E21" i="3" s="1"/>
  <c r="E22" i="3" s="1"/>
  <c r="D6" i="3"/>
  <c r="D7" i="3" s="1"/>
  <c r="D8" i="3" s="1"/>
  <c r="D9" i="3" s="1"/>
  <c r="D10" i="3" s="1"/>
  <c r="D11" i="3" s="1"/>
  <c r="D12" i="3" s="1"/>
  <c r="D13" i="3" s="1"/>
  <c r="D14" i="3" s="1"/>
  <c r="D15" i="3" s="1"/>
  <c r="D16" i="3" s="1"/>
  <c r="D17" i="3" s="1"/>
  <c r="D18" i="3" s="1"/>
  <c r="D19" i="3" s="1"/>
  <c r="D20" i="3" s="1"/>
  <c r="D21" i="3" s="1"/>
  <c r="D22" i="3" s="1"/>
  <c r="AA41" i="3" l="1"/>
  <c r="AA59" i="3"/>
  <c r="O60" i="3"/>
  <c r="K24" i="3"/>
  <c r="K14" i="3"/>
  <c r="K18" i="3"/>
  <c r="K7" i="3"/>
  <c r="K11" i="3"/>
  <c r="K15" i="3"/>
  <c r="K19" i="3"/>
  <c r="K8" i="3"/>
  <c r="K12" i="3"/>
  <c r="K16" i="3"/>
  <c r="K20" i="3"/>
  <c r="K9" i="3"/>
  <c r="K13" i="3"/>
  <c r="K17" i="3"/>
  <c r="K21" i="3"/>
  <c r="D63" i="3"/>
  <c r="O62" i="3"/>
  <c r="R62" i="3" s="1"/>
  <c r="R60" i="3"/>
  <c r="E61" i="3"/>
  <c r="O61" i="3"/>
  <c r="R59" i="3"/>
  <c r="R61" i="3"/>
  <c r="D44" i="3"/>
  <c r="O43" i="3"/>
  <c r="R43" i="3" s="1"/>
  <c r="R41" i="3"/>
  <c r="O42" i="3"/>
  <c r="R42" i="3" s="1"/>
  <c r="E43" i="3"/>
  <c r="D26" i="3"/>
  <c r="O25" i="3"/>
  <c r="R25" i="3" s="1"/>
  <c r="R23" i="3"/>
  <c r="O24" i="3"/>
  <c r="R24" i="3" s="1"/>
  <c r="E25" i="3"/>
  <c r="H6" i="3"/>
  <c r="H7" i="3" s="1"/>
  <c r="R5" i="3"/>
  <c r="S5" i="3" s="1"/>
  <c r="T5" i="3" s="1"/>
  <c r="K23" i="10"/>
  <c r="K19" i="10"/>
  <c r="J18" i="10"/>
  <c r="J24" i="10"/>
  <c r="I27" i="10"/>
  <c r="I10" i="10"/>
  <c r="K8" i="10"/>
  <c r="J8" i="10"/>
  <c r="I8" i="10"/>
  <c r="H8" i="10"/>
  <c r="K5" i="10"/>
  <c r="J5" i="10"/>
  <c r="I5" i="10"/>
  <c r="H6" i="10"/>
  <c r="H5" i="10"/>
  <c r="P28" i="15"/>
  <c r="O28" i="15"/>
  <c r="N28" i="15"/>
  <c r="P10" i="15"/>
  <c r="O10" i="15"/>
  <c r="N10" i="15"/>
  <c r="P8" i="15"/>
  <c r="P7" i="15"/>
  <c r="O8" i="15"/>
  <c r="O7" i="15"/>
  <c r="O6" i="15"/>
  <c r="O5" i="15"/>
  <c r="N8" i="15"/>
  <c r="N7" i="15"/>
  <c r="N6" i="15"/>
  <c r="N5" i="15"/>
  <c r="D105" i="20"/>
  <c r="C105" i="20"/>
  <c r="D104" i="20"/>
  <c r="C104" i="20"/>
  <c r="D103" i="20"/>
  <c r="C103" i="20"/>
  <c r="D102" i="20"/>
  <c r="C102" i="20"/>
  <c r="D101" i="20"/>
  <c r="E101" i="20" s="1"/>
  <c r="E34" i="20" s="1"/>
  <c r="C101" i="20"/>
  <c r="D100" i="20"/>
  <c r="C100" i="20"/>
  <c r="E100" i="20"/>
  <c r="E33" i="20" s="1"/>
  <c r="D99" i="20"/>
  <c r="C99" i="20"/>
  <c r="D98" i="20"/>
  <c r="E98" i="20" s="1"/>
  <c r="E31" i="20" s="1"/>
  <c r="C98" i="20"/>
  <c r="D97" i="20"/>
  <c r="C97" i="20"/>
  <c r="D96" i="20"/>
  <c r="E96" i="20" s="1"/>
  <c r="E29" i="20" s="1"/>
  <c r="C96" i="20"/>
  <c r="D95" i="20"/>
  <c r="C95" i="20"/>
  <c r="D94" i="20"/>
  <c r="E94" i="20" s="1"/>
  <c r="E27" i="20" s="1"/>
  <c r="C94" i="20"/>
  <c r="D93" i="20"/>
  <c r="C93" i="20"/>
  <c r="D92" i="20"/>
  <c r="E92" i="20" s="1"/>
  <c r="E25" i="20" s="1"/>
  <c r="C92" i="20"/>
  <c r="D91" i="20"/>
  <c r="E91" i="20" s="1"/>
  <c r="E24" i="20" s="1"/>
  <c r="C91" i="20"/>
  <c r="D90" i="20"/>
  <c r="C90" i="20"/>
  <c r="D89" i="20"/>
  <c r="E89" i="20" s="1"/>
  <c r="E22" i="20" s="1"/>
  <c r="C89" i="20"/>
  <c r="C38" i="20"/>
  <c r="C37" i="20"/>
  <c r="C36" i="20"/>
  <c r="C35" i="20"/>
  <c r="C34" i="20"/>
  <c r="C33" i="20"/>
  <c r="C32" i="20"/>
  <c r="C31" i="20"/>
  <c r="C30" i="20"/>
  <c r="C29" i="20"/>
  <c r="C28" i="20"/>
  <c r="C27" i="20"/>
  <c r="C26" i="20"/>
  <c r="C25" i="20"/>
  <c r="C24" i="20"/>
  <c r="C23" i="20"/>
  <c r="C22" i="20"/>
  <c r="C21" i="20"/>
  <c r="D105" i="18"/>
  <c r="C105" i="18"/>
  <c r="D104" i="18"/>
  <c r="C104" i="18"/>
  <c r="E104" i="18"/>
  <c r="E37" i="18" s="1"/>
  <c r="D103" i="18"/>
  <c r="C103" i="18"/>
  <c r="D102" i="18"/>
  <c r="E102" i="18" s="1"/>
  <c r="E35" i="18" s="1"/>
  <c r="C102" i="18"/>
  <c r="D101" i="18"/>
  <c r="C101" i="18"/>
  <c r="D100" i="18"/>
  <c r="E100" i="18" s="1"/>
  <c r="E33" i="18" s="1"/>
  <c r="C100" i="18"/>
  <c r="D99" i="18"/>
  <c r="E99" i="18" s="1"/>
  <c r="E32" i="18" s="1"/>
  <c r="C99" i="18"/>
  <c r="D98" i="18"/>
  <c r="C98" i="18"/>
  <c r="E98" i="18"/>
  <c r="E31" i="18" s="1"/>
  <c r="D97" i="18"/>
  <c r="C97" i="18"/>
  <c r="D96" i="18"/>
  <c r="C96" i="18"/>
  <c r="D95" i="18"/>
  <c r="C95" i="18"/>
  <c r="D94" i="18"/>
  <c r="E94" i="18" s="1"/>
  <c r="E27" i="18" s="1"/>
  <c r="C94" i="18"/>
  <c r="D93" i="18"/>
  <c r="C93" i="18"/>
  <c r="D92" i="18"/>
  <c r="E92" i="18" s="1"/>
  <c r="E25" i="18" s="1"/>
  <c r="C92" i="18"/>
  <c r="D91" i="18"/>
  <c r="C91" i="18"/>
  <c r="D90" i="18"/>
  <c r="C90" i="18"/>
  <c r="D89" i="18"/>
  <c r="E89" i="18" s="1"/>
  <c r="E22" i="18" s="1"/>
  <c r="C89" i="18"/>
  <c r="C38" i="18"/>
  <c r="C37" i="18"/>
  <c r="C36" i="18"/>
  <c r="C35" i="18"/>
  <c r="C34" i="18"/>
  <c r="C33" i="18"/>
  <c r="C32" i="18"/>
  <c r="C31" i="18"/>
  <c r="C30" i="18"/>
  <c r="C29" i="18"/>
  <c r="C28" i="18"/>
  <c r="C27" i="18"/>
  <c r="C26" i="18"/>
  <c r="C25" i="18"/>
  <c r="C24" i="18"/>
  <c r="C23" i="18"/>
  <c r="C22" i="18"/>
  <c r="C21" i="18"/>
  <c r="C39" i="18" s="1"/>
  <c r="K14" i="10"/>
  <c r="K15" i="10"/>
  <c r="K16" i="10"/>
  <c r="K17" i="10"/>
  <c r="K18" i="10"/>
  <c r="K20" i="10"/>
  <c r="K21" i="10"/>
  <c r="K22" i="10"/>
  <c r="K24" i="10"/>
  <c r="J14" i="10"/>
  <c r="J15" i="10"/>
  <c r="J16" i="10"/>
  <c r="J17" i="10"/>
  <c r="J19" i="10"/>
  <c r="J20" i="10"/>
  <c r="J21" i="10"/>
  <c r="J22" i="10"/>
  <c r="J23" i="10"/>
  <c r="J25" i="10"/>
  <c r="I14" i="10"/>
  <c r="I15" i="10"/>
  <c r="I16" i="10"/>
  <c r="I17" i="10"/>
  <c r="I18" i="10"/>
  <c r="I19" i="10"/>
  <c r="I20" i="10"/>
  <c r="I21" i="10"/>
  <c r="I22" i="10"/>
  <c r="I23" i="10"/>
  <c r="I24" i="10"/>
  <c r="O13" i="15"/>
  <c r="O14" i="15"/>
  <c r="O15" i="15"/>
  <c r="O16" i="15"/>
  <c r="O17" i="15"/>
  <c r="O18" i="15"/>
  <c r="O19" i="15"/>
  <c r="O20" i="15"/>
  <c r="O21" i="15"/>
  <c r="O22" i="15"/>
  <c r="P22" i="15"/>
  <c r="O23" i="15"/>
  <c r="N13" i="15"/>
  <c r="P13" i="15"/>
  <c r="N14" i="15"/>
  <c r="P14" i="15"/>
  <c r="N15" i="15"/>
  <c r="P15" i="15"/>
  <c r="N16" i="15"/>
  <c r="P16" i="15"/>
  <c r="N17" i="15"/>
  <c r="P17" i="15"/>
  <c r="N18" i="15"/>
  <c r="P18" i="15"/>
  <c r="N19" i="15"/>
  <c r="N20" i="15"/>
  <c r="P20" i="15"/>
  <c r="N21" i="15"/>
  <c r="P21" i="15"/>
  <c r="N22" i="15"/>
  <c r="N23" i="15"/>
  <c r="N24" i="15"/>
  <c r="P24" i="15"/>
  <c r="E97" i="20"/>
  <c r="E30" i="20" s="1"/>
  <c r="E103" i="18"/>
  <c r="E36" i="18"/>
  <c r="K27" i="10"/>
  <c r="K11" i="10"/>
  <c r="K12" i="10"/>
  <c r="K13" i="10"/>
  <c r="K25" i="10"/>
  <c r="K26" i="10"/>
  <c r="K10" i="10"/>
  <c r="J27" i="10"/>
  <c r="J26" i="10"/>
  <c r="I26" i="10"/>
  <c r="I25" i="10"/>
  <c r="E102" i="20"/>
  <c r="E35" i="20" s="1"/>
  <c r="J13" i="10"/>
  <c r="I13" i="10"/>
  <c r="J12" i="10"/>
  <c r="I12" i="10"/>
  <c r="J11" i="10"/>
  <c r="I11" i="10"/>
  <c r="J10" i="10"/>
  <c r="D4" i="19"/>
  <c r="D3" i="19"/>
  <c r="D23" i="19" s="1"/>
  <c r="E23" i="19" s="1"/>
  <c r="O11" i="15"/>
  <c r="O12" i="15"/>
  <c r="O24" i="15"/>
  <c r="O25" i="15"/>
  <c r="O26" i="15"/>
  <c r="O27" i="15"/>
  <c r="N11" i="15"/>
  <c r="P11" i="15"/>
  <c r="N12" i="15"/>
  <c r="N25" i="15"/>
  <c r="N26" i="15"/>
  <c r="N27" i="15"/>
  <c r="C88" i="18"/>
  <c r="C106" i="18" s="1"/>
  <c r="I6" i="10"/>
  <c r="H7" i="10"/>
  <c r="K7" i="10"/>
  <c r="K6" i="10"/>
  <c r="J6" i="10"/>
  <c r="J7" i="10"/>
  <c r="I7" i="10"/>
  <c r="P6" i="15"/>
  <c r="P5" i="15"/>
  <c r="C39" i="20"/>
  <c r="P26" i="15"/>
  <c r="K28" i="10"/>
  <c r="E103" i="20"/>
  <c r="E36" i="20" s="1"/>
  <c r="E105" i="20"/>
  <c r="E38" i="20" s="1"/>
  <c r="E104" i="20"/>
  <c r="E37" i="20" s="1"/>
  <c r="E105" i="18"/>
  <c r="E38" i="18" s="1"/>
  <c r="E101" i="18"/>
  <c r="E34" i="18" s="1"/>
  <c r="E97" i="18"/>
  <c r="E30" i="18" s="1"/>
  <c r="D18" i="19"/>
  <c r="E18" i="19" s="1"/>
  <c r="D11" i="19"/>
  <c r="E11" i="19" s="1"/>
  <c r="D7" i="19"/>
  <c r="E7" i="19" s="1"/>
  <c r="D24" i="19"/>
  <c r="E24" i="19" s="1"/>
  <c r="D13" i="19"/>
  <c r="E13" i="19" s="1"/>
  <c r="D9" i="19"/>
  <c r="E9" i="19" s="1"/>
  <c r="D14" i="19"/>
  <c r="E14" i="19" s="1"/>
  <c r="D12" i="19"/>
  <c r="E12" i="19" s="1"/>
  <c r="P25" i="15"/>
  <c r="E93" i="18"/>
  <c r="E26" i="18" s="1"/>
  <c r="E96" i="18"/>
  <c r="E29" i="18" s="1"/>
  <c r="C88" i="20"/>
  <c r="E88" i="20" s="1"/>
  <c r="I28" i="10"/>
  <c r="D10" i="19"/>
  <c r="E10" i="19" s="1"/>
  <c r="D21" i="19"/>
  <c r="E21" i="19" s="1"/>
  <c r="D19" i="19"/>
  <c r="E19" i="19" s="1"/>
  <c r="D16" i="19"/>
  <c r="E16" i="19" s="1"/>
  <c r="D17" i="19"/>
  <c r="E17" i="19" s="1"/>
  <c r="D22" i="19"/>
  <c r="E22" i="19" s="1"/>
  <c r="D15" i="19"/>
  <c r="E15" i="19" s="1"/>
  <c r="D8" i="19"/>
  <c r="E8" i="19" s="1"/>
  <c r="E93" i="20"/>
  <c r="E26" i="20" s="1"/>
  <c r="E95" i="20"/>
  <c r="E28" i="20"/>
  <c r="P27" i="15"/>
  <c r="P12" i="15"/>
  <c r="J28" i="10"/>
  <c r="D88" i="20"/>
  <c r="D106" i="20" s="1"/>
  <c r="E90" i="20"/>
  <c r="E23" i="20" s="1"/>
  <c r="D88" i="18"/>
  <c r="D106" i="18" s="1"/>
  <c r="E95" i="18"/>
  <c r="E28" i="18"/>
  <c r="P19" i="15"/>
  <c r="E99" i="20"/>
  <c r="E32" i="20" s="1"/>
  <c r="E91" i="18"/>
  <c r="E24" i="18" s="1"/>
  <c r="P23" i="15"/>
  <c r="E90" i="18"/>
  <c r="E23" i="18" s="1"/>
  <c r="E88" i="18"/>
  <c r="E106" i="18" s="1"/>
  <c r="H8" i="3" l="1"/>
  <c r="O7" i="3"/>
  <c r="R7" i="3" s="1"/>
  <c r="S7" i="3" s="1"/>
  <c r="O6" i="3"/>
  <c r="R6" i="3" s="1"/>
  <c r="B80" i="3" s="1"/>
  <c r="C56" i="20" s="1"/>
  <c r="B79" i="3"/>
  <c r="C55" i="18" s="1"/>
  <c r="E106" i="20"/>
  <c r="E21" i="20"/>
  <c r="E39" i="20" s="1"/>
  <c r="C106" i="20"/>
  <c r="F67" i="20"/>
  <c r="F67" i="18"/>
  <c r="E91" i="3"/>
  <c r="F60" i="20"/>
  <c r="E84" i="3"/>
  <c r="F60" i="18"/>
  <c r="F70" i="20"/>
  <c r="E94" i="3"/>
  <c r="F70" i="18"/>
  <c r="E93" i="3"/>
  <c r="F69" i="20"/>
  <c r="F69" i="18"/>
  <c r="E86" i="3"/>
  <c r="F62" i="18"/>
  <c r="F62" i="20"/>
  <c r="F71" i="18"/>
  <c r="E95" i="3"/>
  <c r="F71" i="20"/>
  <c r="F65" i="20"/>
  <c r="F65" i="18"/>
  <c r="E89" i="3"/>
  <c r="F58" i="20"/>
  <c r="F58" i="18"/>
  <c r="E82" i="3"/>
  <c r="F57" i="18"/>
  <c r="F57" i="20"/>
  <c r="E81" i="3"/>
  <c r="E83" i="3"/>
  <c r="F59" i="20"/>
  <c r="F59" i="18"/>
  <c r="F56" i="20"/>
  <c r="E80" i="3"/>
  <c r="F56" i="18"/>
  <c r="E88" i="3"/>
  <c r="F64" i="20"/>
  <c r="F64" i="18"/>
  <c r="F61" i="20"/>
  <c r="E85" i="3"/>
  <c r="F61" i="18"/>
  <c r="F66" i="20"/>
  <c r="E90" i="3"/>
  <c r="F66" i="18"/>
  <c r="F63" i="20"/>
  <c r="E87" i="3"/>
  <c r="F63" i="18"/>
  <c r="E96" i="3"/>
  <c r="F72" i="20"/>
  <c r="F72" i="18"/>
  <c r="F55" i="18"/>
  <c r="E79" i="3"/>
  <c r="F55" i="20"/>
  <c r="E21" i="18"/>
  <c r="E39" i="18" s="1"/>
  <c r="D20" i="19"/>
  <c r="E20" i="19" s="1"/>
  <c r="S62" i="3"/>
  <c r="S61" i="3"/>
  <c r="S59" i="3"/>
  <c r="D64" i="3"/>
  <c r="O63" i="3"/>
  <c r="R63" i="3" s="1"/>
  <c r="K61" i="3"/>
  <c r="E62" i="3"/>
  <c r="S60" i="3"/>
  <c r="S43" i="3"/>
  <c r="T43" i="3" s="1"/>
  <c r="S41" i="3"/>
  <c r="T41" i="3" s="1"/>
  <c r="E44" i="3"/>
  <c r="K43" i="3"/>
  <c r="S42" i="3"/>
  <c r="T42" i="3" s="1"/>
  <c r="D45" i="3"/>
  <c r="O44" i="3"/>
  <c r="R44" i="3" s="1"/>
  <c r="S24" i="3"/>
  <c r="T24" i="3" s="1"/>
  <c r="S25" i="3"/>
  <c r="T25" i="3" s="1"/>
  <c r="S23" i="3"/>
  <c r="T23" i="3" s="1"/>
  <c r="E26" i="3"/>
  <c r="K25" i="3"/>
  <c r="D27" i="3"/>
  <c r="O26" i="3"/>
  <c r="R26" i="3" s="1"/>
  <c r="C56" i="18" l="1"/>
  <c r="S6" i="3"/>
  <c r="T6" i="3" s="1"/>
  <c r="C55" i="20"/>
  <c r="T7" i="3"/>
  <c r="B81" i="3"/>
  <c r="H9" i="3"/>
  <c r="O8" i="3"/>
  <c r="R8" i="3" s="1"/>
  <c r="S8" i="3" s="1"/>
  <c r="T8" i="3" s="1"/>
  <c r="B82" i="3"/>
  <c r="C58" i="20" s="1"/>
  <c r="T62" i="3"/>
  <c r="T60" i="3"/>
  <c r="C80" i="3"/>
  <c r="T59" i="3"/>
  <c r="C79" i="3"/>
  <c r="T61" i="3"/>
  <c r="C81" i="3"/>
  <c r="F68" i="18"/>
  <c r="F68" i="20"/>
  <c r="E92" i="3"/>
  <c r="S63" i="3"/>
  <c r="O64" i="3"/>
  <c r="R64" i="3" s="1"/>
  <c r="D65" i="3"/>
  <c r="E63" i="3"/>
  <c r="K62" i="3"/>
  <c r="S44" i="3"/>
  <c r="T44" i="3" s="1"/>
  <c r="D46" i="3"/>
  <c r="O45" i="3"/>
  <c r="R45" i="3" s="1"/>
  <c r="E45" i="3"/>
  <c r="K44" i="3"/>
  <c r="E27" i="3"/>
  <c r="K26" i="3"/>
  <c r="S26" i="3"/>
  <c r="T26" i="3" s="1"/>
  <c r="D28" i="3"/>
  <c r="O27" i="3"/>
  <c r="R27" i="3" s="1"/>
  <c r="H10" i="3" l="1"/>
  <c r="O9" i="3"/>
  <c r="R9" i="3" s="1"/>
  <c r="S9" i="3" s="1"/>
  <c r="T9" i="3" s="1"/>
  <c r="C57" i="20"/>
  <c r="C57" i="18"/>
  <c r="B83" i="3"/>
  <c r="C59" i="18" s="1"/>
  <c r="C58" i="18"/>
  <c r="C82" i="3"/>
  <c r="D82" i="3" s="1"/>
  <c r="F82" i="3" s="1"/>
  <c r="T63" i="3"/>
  <c r="D57" i="20"/>
  <c r="D57" i="18"/>
  <c r="D81" i="3"/>
  <c r="F81" i="3" s="1"/>
  <c r="D55" i="18"/>
  <c r="E55" i="18" s="1"/>
  <c r="G55" i="18" s="1"/>
  <c r="D21" i="18" s="1"/>
  <c r="F21" i="18" s="1"/>
  <c r="D79" i="3"/>
  <c r="F79" i="3" s="1"/>
  <c r="D55" i="20"/>
  <c r="E55" i="20" s="1"/>
  <c r="G55" i="20" s="1"/>
  <c r="D21" i="20" s="1"/>
  <c r="F21" i="20" s="1"/>
  <c r="D56" i="18"/>
  <c r="E56" i="18" s="1"/>
  <c r="G56" i="18" s="1"/>
  <c r="D22" i="18" s="1"/>
  <c r="F22" i="18" s="1"/>
  <c r="D56" i="20"/>
  <c r="E56" i="20" s="1"/>
  <c r="G56" i="20" s="1"/>
  <c r="D22" i="20" s="1"/>
  <c r="F22" i="20" s="1"/>
  <c r="D80" i="3"/>
  <c r="F80" i="3" s="1"/>
  <c r="D66" i="3"/>
  <c r="O65" i="3"/>
  <c r="R65" i="3" s="1"/>
  <c r="S64" i="3"/>
  <c r="K63" i="3"/>
  <c r="E64" i="3"/>
  <c r="S45" i="3"/>
  <c r="T45" i="3" s="1"/>
  <c r="D47" i="3"/>
  <c r="O46" i="3"/>
  <c r="R46" i="3" s="1"/>
  <c r="K45" i="3"/>
  <c r="E46" i="3"/>
  <c r="S27" i="3"/>
  <c r="T27" i="3" s="1"/>
  <c r="D29" i="3"/>
  <c r="O28" i="3"/>
  <c r="R28" i="3" s="1"/>
  <c r="K27" i="3"/>
  <c r="E28" i="3"/>
  <c r="C59" i="20" l="1"/>
  <c r="E57" i="18"/>
  <c r="G57" i="18" s="1"/>
  <c r="D23" i="18" s="1"/>
  <c r="F23" i="18" s="1"/>
  <c r="E57" i="20"/>
  <c r="G57" i="20" s="1"/>
  <c r="D23" i="20" s="1"/>
  <c r="F23" i="20" s="1"/>
  <c r="H11" i="3"/>
  <c r="O10" i="3"/>
  <c r="R10" i="3" s="1"/>
  <c r="S10" i="3" s="1"/>
  <c r="T10" i="3" s="1"/>
  <c r="D58" i="20"/>
  <c r="E58" i="20" s="1"/>
  <c r="G58" i="20" s="1"/>
  <c r="D24" i="20" s="1"/>
  <c r="F24" i="20" s="1"/>
  <c r="C83" i="3"/>
  <c r="D83" i="3" s="1"/>
  <c r="F83" i="3" s="1"/>
  <c r="D58" i="18"/>
  <c r="E58" i="18" s="1"/>
  <c r="G58" i="18" s="1"/>
  <c r="D24" i="18" s="1"/>
  <c r="F24" i="18" s="1"/>
  <c r="T64" i="3"/>
  <c r="K64" i="3"/>
  <c r="E65" i="3"/>
  <c r="S65" i="3"/>
  <c r="D67" i="3"/>
  <c r="O66" i="3"/>
  <c r="R66" i="3" s="1"/>
  <c r="S46" i="3"/>
  <c r="T46" i="3" s="1"/>
  <c r="D48" i="3"/>
  <c r="O47" i="3"/>
  <c r="R47" i="3" s="1"/>
  <c r="K46" i="3"/>
  <c r="E47" i="3"/>
  <c r="S28" i="3"/>
  <c r="T28" i="3" s="1"/>
  <c r="D30" i="3"/>
  <c r="O29" i="3"/>
  <c r="R29" i="3" s="1"/>
  <c r="K28" i="3"/>
  <c r="E29" i="3"/>
  <c r="H12" i="3" l="1"/>
  <c r="O11" i="3"/>
  <c r="R11" i="3" s="1"/>
  <c r="S11" i="3" s="1"/>
  <c r="T11" i="3" s="1"/>
  <c r="B84" i="3"/>
  <c r="D59" i="18"/>
  <c r="E59" i="18" s="1"/>
  <c r="G59" i="18" s="1"/>
  <c r="D25" i="18" s="1"/>
  <c r="C84" i="3"/>
  <c r="D59" i="20"/>
  <c r="E59" i="20" s="1"/>
  <c r="G59" i="20" s="1"/>
  <c r="D25" i="20" s="1"/>
  <c r="F25" i="20" s="1"/>
  <c r="T65" i="3"/>
  <c r="D68" i="3"/>
  <c r="O67" i="3"/>
  <c r="R67" i="3" s="1"/>
  <c r="S66" i="3"/>
  <c r="K65" i="3"/>
  <c r="E66" i="3"/>
  <c r="S47" i="3"/>
  <c r="T47" i="3" s="1"/>
  <c r="D49" i="3"/>
  <c r="O48" i="3"/>
  <c r="R48" i="3" s="1"/>
  <c r="E48" i="3"/>
  <c r="K47" i="3"/>
  <c r="D31" i="3"/>
  <c r="O30" i="3"/>
  <c r="R30" i="3" s="1"/>
  <c r="S29" i="3"/>
  <c r="T29" i="3" s="1"/>
  <c r="E30" i="3"/>
  <c r="K29" i="3"/>
  <c r="D84" i="3" l="1"/>
  <c r="F84" i="3" s="1"/>
  <c r="C60" i="18"/>
  <c r="C60" i="20"/>
  <c r="B85" i="3"/>
  <c r="H13" i="3"/>
  <c r="O12" i="3"/>
  <c r="R12" i="3" s="1"/>
  <c r="S12" i="3" s="1"/>
  <c r="T12" i="3" s="1"/>
  <c r="D60" i="20"/>
  <c r="E60" i="20" s="1"/>
  <c r="G60" i="20" s="1"/>
  <c r="D26" i="20" s="1"/>
  <c r="C85" i="3"/>
  <c r="D61" i="20" s="1"/>
  <c r="D60" i="18"/>
  <c r="F25" i="18"/>
  <c r="T66" i="3"/>
  <c r="E67" i="3"/>
  <c r="K66" i="3"/>
  <c r="S67" i="3"/>
  <c r="D69" i="3"/>
  <c r="O68" i="3"/>
  <c r="R68" i="3" s="1"/>
  <c r="S48" i="3"/>
  <c r="T48" i="3" s="1"/>
  <c r="D50" i="3"/>
  <c r="O49" i="3"/>
  <c r="R49" i="3" s="1"/>
  <c r="E49" i="3"/>
  <c r="K48" i="3"/>
  <c r="S30" i="3"/>
  <c r="T30" i="3" s="1"/>
  <c r="E31" i="3"/>
  <c r="K30" i="3"/>
  <c r="D32" i="3"/>
  <c r="O31" i="3"/>
  <c r="R31" i="3" s="1"/>
  <c r="D85" i="3" l="1"/>
  <c r="F85" i="3" s="1"/>
  <c r="E60" i="18"/>
  <c r="G60" i="18" s="1"/>
  <c r="D26" i="18" s="1"/>
  <c r="F26" i="18" s="1"/>
  <c r="C61" i="20"/>
  <c r="E61" i="20" s="1"/>
  <c r="G61" i="20" s="1"/>
  <c r="D27" i="20" s="1"/>
  <c r="F27" i="20" s="1"/>
  <c r="C61" i="18"/>
  <c r="B86" i="3"/>
  <c r="H14" i="3"/>
  <c r="O13" i="3"/>
  <c r="R13" i="3" s="1"/>
  <c r="C86" i="3"/>
  <c r="D62" i="20" s="1"/>
  <c r="D61" i="18"/>
  <c r="F26" i="20"/>
  <c r="T67" i="3"/>
  <c r="S68" i="3"/>
  <c r="D70" i="3"/>
  <c r="O69" i="3"/>
  <c r="R69" i="3" s="1"/>
  <c r="K67" i="3"/>
  <c r="E68" i="3"/>
  <c r="S49" i="3"/>
  <c r="T49" i="3" s="1"/>
  <c r="D51" i="3"/>
  <c r="O50" i="3"/>
  <c r="R50" i="3" s="1"/>
  <c r="K49" i="3"/>
  <c r="E50" i="3"/>
  <c r="S31" i="3"/>
  <c r="T31" i="3" s="1"/>
  <c r="K31" i="3"/>
  <c r="E32" i="3"/>
  <c r="D33" i="3"/>
  <c r="O32" i="3"/>
  <c r="R32" i="3" s="1"/>
  <c r="C62" i="18" l="1"/>
  <c r="C62" i="20"/>
  <c r="E62" i="20" s="1"/>
  <c r="G62" i="20" s="1"/>
  <c r="D28" i="20" s="1"/>
  <c r="F28" i="20" s="1"/>
  <c r="S13" i="3"/>
  <c r="T13" i="3"/>
  <c r="B87" i="3"/>
  <c r="D86" i="3"/>
  <c r="F86" i="3" s="1"/>
  <c r="E61" i="18"/>
  <c r="G61" i="18" s="1"/>
  <c r="D27" i="18" s="1"/>
  <c r="F27" i="18" s="1"/>
  <c r="H15" i="3"/>
  <c r="O14" i="3"/>
  <c r="R14" i="3" s="1"/>
  <c r="S14" i="3" s="1"/>
  <c r="T14" i="3" s="1"/>
  <c r="D62" i="18"/>
  <c r="C87" i="3"/>
  <c r="D63" i="18" s="1"/>
  <c r="T68" i="3"/>
  <c r="S69" i="3"/>
  <c r="D71" i="3"/>
  <c r="O70" i="3"/>
  <c r="R70" i="3" s="1"/>
  <c r="K68" i="3"/>
  <c r="E69" i="3"/>
  <c r="S50" i="3"/>
  <c r="T50" i="3" s="1"/>
  <c r="D52" i="3"/>
  <c r="O51" i="3"/>
  <c r="R51" i="3" s="1"/>
  <c r="K50" i="3"/>
  <c r="E51" i="3"/>
  <c r="S32" i="3"/>
  <c r="T32" i="3" s="1"/>
  <c r="K32" i="3"/>
  <c r="E33" i="3"/>
  <c r="D34" i="3"/>
  <c r="O33" i="3"/>
  <c r="R33" i="3" s="1"/>
  <c r="D87" i="3" l="1"/>
  <c r="F87" i="3" s="1"/>
  <c r="E62" i="18"/>
  <c r="G62" i="18" s="1"/>
  <c r="D28" i="18" s="1"/>
  <c r="F28" i="18" s="1"/>
  <c r="C63" i="20"/>
  <c r="C63" i="18"/>
  <c r="C88" i="3"/>
  <c r="D64" i="18" s="1"/>
  <c r="H16" i="3"/>
  <c r="O15" i="3"/>
  <c r="R15" i="3" s="1"/>
  <c r="S15" i="3" s="1"/>
  <c r="T15" i="3" s="1"/>
  <c r="E63" i="18"/>
  <c r="G63" i="18" s="1"/>
  <c r="D29" i="18" s="1"/>
  <c r="F29" i="18" s="1"/>
  <c r="B88" i="3"/>
  <c r="D63" i="20"/>
  <c r="T69" i="3"/>
  <c r="S70" i="3"/>
  <c r="D72" i="3"/>
  <c r="O71" i="3"/>
  <c r="R71" i="3" s="1"/>
  <c r="E70" i="3"/>
  <c r="K69" i="3"/>
  <c r="S51" i="3"/>
  <c r="T51" i="3" s="1"/>
  <c r="D53" i="3"/>
  <c r="O52" i="3"/>
  <c r="R52" i="3" s="1"/>
  <c r="E52" i="3"/>
  <c r="K51" i="3"/>
  <c r="E34" i="3"/>
  <c r="K33" i="3"/>
  <c r="S33" i="3"/>
  <c r="T33" i="3" s="1"/>
  <c r="D35" i="3"/>
  <c r="O34" i="3"/>
  <c r="R34" i="3" s="1"/>
  <c r="E63" i="20" l="1"/>
  <c r="G63" i="20" s="1"/>
  <c r="D29" i="20" s="1"/>
  <c r="F29" i="20" s="1"/>
  <c r="D64" i="20"/>
  <c r="C64" i="18"/>
  <c r="E64" i="18" s="1"/>
  <c r="G64" i="18" s="1"/>
  <c r="D30" i="18" s="1"/>
  <c r="F30" i="18" s="1"/>
  <c r="C64" i="20"/>
  <c r="H17" i="3"/>
  <c r="O16" i="3"/>
  <c r="R16" i="3" s="1"/>
  <c r="S16" i="3" s="1"/>
  <c r="T16" i="3" s="1"/>
  <c r="D88" i="3"/>
  <c r="F88" i="3" s="1"/>
  <c r="B89" i="3"/>
  <c r="C89" i="3"/>
  <c r="D65" i="20" s="1"/>
  <c r="T70" i="3"/>
  <c r="S71" i="3"/>
  <c r="D73" i="3"/>
  <c r="O72" i="3"/>
  <c r="R72" i="3" s="1"/>
  <c r="E71" i="3"/>
  <c r="K70" i="3"/>
  <c r="S52" i="3"/>
  <c r="T52" i="3" s="1"/>
  <c r="D54" i="3"/>
  <c r="O53" i="3"/>
  <c r="R53" i="3" s="1"/>
  <c r="E53" i="3"/>
  <c r="K52" i="3"/>
  <c r="S34" i="3"/>
  <c r="T34" i="3" s="1"/>
  <c r="D36" i="3"/>
  <c r="O35" i="3"/>
  <c r="R35" i="3" s="1"/>
  <c r="E35" i="3"/>
  <c r="K34" i="3"/>
  <c r="D89" i="3" l="1"/>
  <c r="F89" i="3" s="1"/>
  <c r="E64" i="20"/>
  <c r="G64" i="20" s="1"/>
  <c r="D30" i="20" s="1"/>
  <c r="B90" i="3"/>
  <c r="D90" i="3" s="1"/>
  <c r="F90" i="3" s="1"/>
  <c r="C65" i="20"/>
  <c r="E65" i="20" s="1"/>
  <c r="G65" i="20" s="1"/>
  <c r="D31" i="20" s="1"/>
  <c r="F31" i="20" s="1"/>
  <c r="C65" i="18"/>
  <c r="H18" i="3"/>
  <c r="O17" i="3"/>
  <c r="R17" i="3" s="1"/>
  <c r="D65" i="18"/>
  <c r="C90" i="3"/>
  <c r="D66" i="18" s="1"/>
  <c r="T71" i="3"/>
  <c r="F30" i="20"/>
  <c r="S72" i="3"/>
  <c r="D74" i="3"/>
  <c r="O73" i="3"/>
  <c r="R73" i="3" s="1"/>
  <c r="K71" i="3"/>
  <c r="E72" i="3"/>
  <c r="S53" i="3"/>
  <c r="T53" i="3" s="1"/>
  <c r="D55" i="3"/>
  <c r="O54" i="3"/>
  <c r="R54" i="3" s="1"/>
  <c r="K53" i="3"/>
  <c r="E54" i="3"/>
  <c r="S35" i="3"/>
  <c r="T35" i="3" s="1"/>
  <c r="D37" i="3"/>
  <c r="O36" i="3"/>
  <c r="R36" i="3" s="1"/>
  <c r="K35" i="3"/>
  <c r="E36" i="3"/>
  <c r="S17" i="3" l="1"/>
  <c r="B91" i="3"/>
  <c r="C66" i="20"/>
  <c r="C66" i="18"/>
  <c r="E66" i="18" s="1"/>
  <c r="G66" i="18" s="1"/>
  <c r="D32" i="18" s="1"/>
  <c r="F32" i="18" s="1"/>
  <c r="E65" i="18"/>
  <c r="G65" i="18" s="1"/>
  <c r="D31" i="18" s="1"/>
  <c r="F31" i="18" s="1"/>
  <c r="H19" i="3"/>
  <c r="O18" i="3"/>
  <c r="R18" i="3" s="1"/>
  <c r="D66" i="20"/>
  <c r="T72" i="3"/>
  <c r="S73" i="3"/>
  <c r="D75" i="3"/>
  <c r="O74" i="3"/>
  <c r="R74" i="3" s="1"/>
  <c r="K72" i="3"/>
  <c r="E73" i="3"/>
  <c r="S54" i="3"/>
  <c r="T54" i="3" s="1"/>
  <c r="D56" i="3"/>
  <c r="O55" i="3"/>
  <c r="R55" i="3" s="1"/>
  <c r="K54" i="3"/>
  <c r="E55" i="3"/>
  <c r="D38" i="3"/>
  <c r="O37" i="3"/>
  <c r="R37" i="3" s="1"/>
  <c r="S36" i="3"/>
  <c r="T36" i="3" s="1"/>
  <c r="K36" i="3"/>
  <c r="E37" i="3"/>
  <c r="S18" i="3" l="1"/>
  <c r="T18" i="3" s="1"/>
  <c r="H20" i="3"/>
  <c r="O19" i="3"/>
  <c r="R19" i="3" s="1"/>
  <c r="S19" i="3" s="1"/>
  <c r="T19" i="3" s="1"/>
  <c r="E66" i="20"/>
  <c r="G66" i="20" s="1"/>
  <c r="D32" i="20" s="1"/>
  <c r="F32" i="20" s="1"/>
  <c r="C67" i="18"/>
  <c r="C67" i="20"/>
  <c r="T17" i="3"/>
  <c r="C91" i="3"/>
  <c r="D91" i="3" s="1"/>
  <c r="F91" i="3" s="1"/>
  <c r="B92" i="3"/>
  <c r="C92" i="3"/>
  <c r="D68" i="18" s="1"/>
  <c r="T73" i="3"/>
  <c r="E74" i="3"/>
  <c r="K73" i="3"/>
  <c r="S74" i="3"/>
  <c r="D76" i="3"/>
  <c r="O76" i="3" s="1"/>
  <c r="R76" i="3" s="1"/>
  <c r="O75" i="3"/>
  <c r="R75" i="3" s="1"/>
  <c r="D57" i="3"/>
  <c r="O56" i="3"/>
  <c r="R56" i="3" s="1"/>
  <c r="S55" i="3"/>
  <c r="T55" i="3" s="1"/>
  <c r="E56" i="3"/>
  <c r="K55" i="3"/>
  <c r="E38" i="3"/>
  <c r="K37" i="3"/>
  <c r="S37" i="3"/>
  <c r="T37" i="3" s="1"/>
  <c r="D39" i="3"/>
  <c r="O38" i="3"/>
  <c r="R38" i="3" s="1"/>
  <c r="B93" i="3" l="1"/>
  <c r="H21" i="3"/>
  <c r="O20" i="3"/>
  <c r="R20" i="3" s="1"/>
  <c r="D67" i="18"/>
  <c r="E67" i="18" s="1"/>
  <c r="G67" i="18" s="1"/>
  <c r="D33" i="18" s="1"/>
  <c r="F33" i="18" s="1"/>
  <c r="D67" i="20"/>
  <c r="E67" i="20" s="1"/>
  <c r="G67" i="20" s="1"/>
  <c r="D33" i="20" s="1"/>
  <c r="F33" i="20" s="1"/>
  <c r="C68" i="18"/>
  <c r="E68" i="18" s="1"/>
  <c r="G68" i="18" s="1"/>
  <c r="D34" i="18" s="1"/>
  <c r="F34" i="18" s="1"/>
  <c r="C68" i="20"/>
  <c r="D92" i="3"/>
  <c r="F92" i="3" s="1"/>
  <c r="D68" i="20"/>
  <c r="C93" i="3"/>
  <c r="T74" i="3"/>
  <c r="S75" i="3"/>
  <c r="S76" i="3"/>
  <c r="E75" i="3"/>
  <c r="K74" i="3"/>
  <c r="S56" i="3"/>
  <c r="T56" i="3" s="1"/>
  <c r="E57" i="3"/>
  <c r="K56" i="3"/>
  <c r="D58" i="3"/>
  <c r="O58" i="3" s="1"/>
  <c r="R58" i="3" s="1"/>
  <c r="O57" i="3"/>
  <c r="R57" i="3" s="1"/>
  <c r="S38" i="3"/>
  <c r="T38" i="3" s="1"/>
  <c r="D40" i="3"/>
  <c r="O40" i="3" s="1"/>
  <c r="R40" i="3" s="1"/>
  <c r="O39" i="3"/>
  <c r="R39" i="3" s="1"/>
  <c r="E39" i="3"/>
  <c r="K38" i="3"/>
  <c r="S20" i="3" l="1"/>
  <c r="C94" i="3" s="1"/>
  <c r="D70" i="20" s="1"/>
  <c r="H22" i="3"/>
  <c r="O22" i="3" s="1"/>
  <c r="R22" i="3" s="1"/>
  <c r="B96" i="3" s="1"/>
  <c r="O21" i="3"/>
  <c r="R21" i="3" s="1"/>
  <c r="S21" i="3" s="1"/>
  <c r="T21" i="3" s="1"/>
  <c r="AA5" i="3"/>
  <c r="C69" i="18"/>
  <c r="C69" i="20"/>
  <c r="E68" i="20"/>
  <c r="G68" i="20" s="1"/>
  <c r="D34" i="20" s="1"/>
  <c r="F34" i="20" s="1"/>
  <c r="B94" i="3"/>
  <c r="D69" i="20"/>
  <c r="D69" i="18"/>
  <c r="D93" i="3"/>
  <c r="F93" i="3" s="1"/>
  <c r="T76" i="3"/>
  <c r="T75" i="3"/>
  <c r="K75" i="3"/>
  <c r="E76" i="3"/>
  <c r="K76" i="3" s="1"/>
  <c r="K57" i="3"/>
  <c r="E58" i="3"/>
  <c r="K58" i="3" s="1"/>
  <c r="S57" i="3"/>
  <c r="T57" i="3" s="1"/>
  <c r="S58" i="3"/>
  <c r="T58" i="3" s="1"/>
  <c r="S40" i="3"/>
  <c r="T40" i="3" s="1"/>
  <c r="S39" i="3"/>
  <c r="T39" i="3" s="1"/>
  <c r="K39" i="3"/>
  <c r="E40" i="3"/>
  <c r="K40" i="3" s="1"/>
  <c r="D70" i="18" l="1"/>
  <c r="D94" i="3"/>
  <c r="F94" i="3" s="1"/>
  <c r="T20" i="3"/>
  <c r="E69" i="20"/>
  <c r="G69" i="20" s="1"/>
  <c r="D35" i="20" s="1"/>
  <c r="F35" i="20" s="1"/>
  <c r="C72" i="18"/>
  <c r="C72" i="20"/>
  <c r="E69" i="18"/>
  <c r="G69" i="18" s="1"/>
  <c r="D35" i="18" s="1"/>
  <c r="F35" i="18" s="1"/>
  <c r="C70" i="18"/>
  <c r="C70" i="20"/>
  <c r="E70" i="20" s="1"/>
  <c r="G70" i="20" s="1"/>
  <c r="D36" i="20" s="1"/>
  <c r="F36" i="20" s="1"/>
  <c r="S22" i="3"/>
  <c r="T22" i="3" s="1"/>
  <c r="B95" i="3"/>
  <c r="C95" i="3"/>
  <c r="D71" i="20" s="1"/>
  <c r="E70" i="18" l="1"/>
  <c r="G70" i="18" s="1"/>
  <c r="D36" i="18" s="1"/>
  <c r="F36" i="18" s="1"/>
  <c r="D95" i="3"/>
  <c r="F95" i="3" s="1"/>
  <c r="C96" i="3"/>
  <c r="D72" i="18" s="1"/>
  <c r="E72" i="18" s="1"/>
  <c r="G72" i="18" s="1"/>
  <c r="G73" i="18" s="1"/>
  <c r="C71" i="18"/>
  <c r="C71" i="20"/>
  <c r="E71" i="20" s="1"/>
  <c r="G71" i="20" s="1"/>
  <c r="D37" i="20" s="1"/>
  <c r="F37" i="20" s="1"/>
  <c r="D71" i="18"/>
  <c r="F97" i="3"/>
  <c r="G73" i="20"/>
  <c r="E71" i="18" l="1"/>
  <c r="G71" i="18" s="1"/>
  <c r="D37" i="18" s="1"/>
  <c r="F37" i="18" s="1"/>
  <c r="D72" i="20"/>
  <c r="E72" i="20" s="1"/>
  <c r="G72" i="20" s="1"/>
  <c r="D38" i="20" s="1"/>
  <c r="F38" i="20" s="1"/>
  <c r="F39" i="20" s="1"/>
  <c r="D96" i="3"/>
  <c r="F96" i="3" s="1"/>
  <c r="D38" i="18"/>
  <c r="F38" i="18" s="1"/>
  <c r="F39" i="18" s="1"/>
  <c r="D39" i="20"/>
  <c r="D39" i="18" l="1"/>
</calcChain>
</file>

<file path=xl/sharedStrings.xml><?xml version="1.0" encoding="utf-8"?>
<sst xmlns="http://schemas.openxmlformats.org/spreadsheetml/2006/main" count="676" uniqueCount="278">
  <si>
    <t>樹種</t>
    <rPh sb="0" eb="2">
      <t>ジュシュ</t>
    </rPh>
    <phoneticPr fontId="2"/>
  </si>
  <si>
    <t>林齢</t>
    <phoneticPr fontId="2"/>
  </si>
  <si>
    <t>モニタリングエリアNo.</t>
    <phoneticPr fontId="2"/>
  </si>
  <si>
    <t>小班名</t>
    <rPh sb="0" eb="3">
      <t>ショウハンメイ</t>
    </rPh>
    <phoneticPr fontId="2"/>
  </si>
  <si>
    <t>認証対象年度</t>
    <rPh sb="0" eb="2">
      <t>ニンショウ</t>
    </rPh>
    <rPh sb="2" eb="4">
      <t>タイショウ</t>
    </rPh>
    <rPh sb="4" eb="6">
      <t>ネンド</t>
    </rPh>
    <phoneticPr fontId="2"/>
  </si>
  <si>
    <t>モニタリングプロット設定
（プロット設定小班に○）</t>
    <rPh sb="10" eb="12">
      <t>セッテイ</t>
    </rPh>
    <rPh sb="18" eb="20">
      <t>セッテイ</t>
    </rPh>
    <rPh sb="20" eb="22">
      <t>ショウハン</t>
    </rPh>
    <phoneticPr fontId="2"/>
  </si>
  <si>
    <t>主伐年度</t>
    <rPh sb="0" eb="2">
      <t>シュバツ</t>
    </rPh>
    <rPh sb="2" eb="4">
      <t>ネンド</t>
    </rPh>
    <phoneticPr fontId="2"/>
  </si>
  <si>
    <t>ha</t>
    <phoneticPr fontId="2"/>
  </si>
  <si>
    <t>i</t>
    <phoneticPr fontId="2"/>
  </si>
  <si>
    <t>※2 各モニタリングエリアの設定箇所及びNoを、森林計画図・オルソ画像、空中写真等を用いて別添資料として示すこと。</t>
    <rPh sb="3" eb="4">
      <t>カク</t>
    </rPh>
    <rPh sb="18" eb="19">
      <t>オヨ</t>
    </rPh>
    <phoneticPr fontId="2"/>
  </si>
  <si>
    <r>
      <t>幹材積</t>
    </r>
    <r>
      <rPr>
        <sz val="10"/>
        <rFont val="ＭＳ Ｐゴシック"/>
        <family val="3"/>
        <charset val="128"/>
      </rPr>
      <t>（成長量）量をバイオマス（乾燥重量）に変換するための係数
（容積密度）</t>
    </r>
    <r>
      <rPr>
        <i/>
        <sz val="10"/>
        <rFont val="ＭＳ Ｐゴシック"/>
        <family val="3"/>
        <charset val="128"/>
      </rPr>
      <t xml:space="preserve">
WDi
</t>
    </r>
    <r>
      <rPr>
        <sz val="10"/>
        <rFont val="ＭＳ Ｐゴシック"/>
        <family val="3"/>
        <charset val="128"/>
      </rPr>
      <t>(t/m</t>
    </r>
    <r>
      <rPr>
        <vertAlign val="superscript"/>
        <sz val="10"/>
        <rFont val="ＭＳ Ｐゴシック"/>
        <family val="3"/>
        <charset val="128"/>
      </rPr>
      <t>3</t>
    </r>
    <r>
      <rPr>
        <sz val="10"/>
        <rFont val="ＭＳ Ｐゴシック"/>
        <family val="3"/>
        <charset val="128"/>
      </rPr>
      <t>)</t>
    </r>
    <rPh sb="0" eb="1">
      <t>ミキ</t>
    </rPh>
    <rPh sb="1" eb="2">
      <t>ザイ</t>
    </rPh>
    <rPh sb="2" eb="3">
      <t>セキ</t>
    </rPh>
    <rPh sb="4" eb="7">
      <t>セイチョウリョウ</t>
    </rPh>
    <rPh sb="8" eb="9">
      <t>リョウ</t>
    </rPh>
    <rPh sb="16" eb="20">
      <t>カンソウジュウリョウ</t>
    </rPh>
    <rPh sb="22" eb="24">
      <t>ヘンカン</t>
    </rPh>
    <rPh sb="29" eb="31">
      <t>ケイスウ</t>
    </rPh>
    <rPh sb="33" eb="35">
      <t>ヨウセキ</t>
    </rPh>
    <rPh sb="35" eb="37">
      <t>ミツド</t>
    </rPh>
    <phoneticPr fontId="2"/>
  </si>
  <si>
    <t>※1 モニタリングエリア数に応じて行を追加すること。また、列を削除してはならないが、情報整理のため列を追加してもよい。</t>
    <rPh sb="42" eb="44">
      <t>ジョウホウ</t>
    </rPh>
    <rPh sb="44" eb="46">
      <t>セイリ</t>
    </rPh>
    <phoneticPr fontId="2"/>
  </si>
  <si>
    <r>
      <t>幹材積</t>
    </r>
    <r>
      <rPr>
        <sz val="10"/>
        <rFont val="ＭＳ Ｐゴシック"/>
        <family val="3"/>
        <charset val="128"/>
      </rPr>
      <t>（成長）量をバイオマス（乾燥重量）に変換するための係数
（容積密度）</t>
    </r>
    <r>
      <rPr>
        <i/>
        <sz val="10"/>
        <rFont val="ＭＳ Ｐゴシック"/>
        <family val="3"/>
        <charset val="128"/>
      </rPr>
      <t xml:space="preserve">
WDi
</t>
    </r>
    <r>
      <rPr>
        <sz val="10"/>
        <rFont val="ＭＳ Ｐゴシック"/>
        <family val="3"/>
        <charset val="128"/>
      </rPr>
      <t>(t/m</t>
    </r>
    <r>
      <rPr>
        <vertAlign val="superscript"/>
        <sz val="10"/>
        <rFont val="ＭＳ Ｐゴシック"/>
        <family val="3"/>
        <charset val="128"/>
      </rPr>
      <t>3</t>
    </r>
    <r>
      <rPr>
        <sz val="10"/>
        <rFont val="ＭＳ Ｐゴシック"/>
        <family val="3"/>
        <charset val="128"/>
      </rPr>
      <t>)</t>
    </r>
    <rPh sb="0" eb="1">
      <t>ミキ</t>
    </rPh>
    <rPh sb="1" eb="2">
      <t>ザイ</t>
    </rPh>
    <rPh sb="2" eb="3">
      <t>セキ</t>
    </rPh>
    <rPh sb="4" eb="6">
      <t>セイチョウ</t>
    </rPh>
    <rPh sb="7" eb="8">
      <t>リョウ</t>
    </rPh>
    <rPh sb="15" eb="19">
      <t>カンソウジュウリョウ</t>
    </rPh>
    <rPh sb="21" eb="23">
      <t>ヘンカン</t>
    </rPh>
    <rPh sb="28" eb="30">
      <t>ケイスウ</t>
    </rPh>
    <rPh sb="32" eb="34">
      <t>ヨウセキ</t>
    </rPh>
    <rPh sb="34" eb="36">
      <t>ミツド</t>
    </rPh>
    <phoneticPr fontId="2"/>
  </si>
  <si>
    <t>※1 モニタリングエリア数に応じて行を追加すること。また、列を削除してはならないが、情報整理のため列を追加してもよい。</t>
    <rPh sb="12" eb="13">
      <t>スウ</t>
    </rPh>
    <rPh sb="14" eb="15">
      <t>オウ</t>
    </rPh>
    <rPh sb="17" eb="18">
      <t>ギョウ</t>
    </rPh>
    <rPh sb="19" eb="21">
      <t>ツイカ</t>
    </rPh>
    <rPh sb="29" eb="30">
      <t>レツ</t>
    </rPh>
    <rPh sb="31" eb="33">
      <t>サクジョ</t>
    </rPh>
    <rPh sb="42" eb="44">
      <t>ジョウホウ</t>
    </rPh>
    <rPh sb="44" eb="46">
      <t>セイリ</t>
    </rPh>
    <rPh sb="49" eb="50">
      <t>レツ</t>
    </rPh>
    <rPh sb="51" eb="53">
      <t>ツイカ</t>
    </rPh>
    <phoneticPr fontId="2"/>
  </si>
  <si>
    <t>合計</t>
    <rPh sb="0" eb="2">
      <t>ゴウケイ</t>
    </rPh>
    <phoneticPr fontId="2"/>
  </si>
  <si>
    <t>CO2蓄積量
（tCO2/ha）</t>
    <rPh sb="3" eb="6">
      <t>チクセキリョウ</t>
    </rPh>
    <phoneticPr fontId="2"/>
  </si>
  <si>
    <t>植林前土地利用
カテゴリー</t>
    <rPh sb="0" eb="3">
      <t>ショクリンマエ</t>
    </rPh>
    <rPh sb="3" eb="5">
      <t>トチ</t>
    </rPh>
    <rPh sb="5" eb="7">
      <t>リヨウ</t>
    </rPh>
    <phoneticPr fontId="2"/>
  </si>
  <si>
    <t>伐採・刈払い
実施年度</t>
    <rPh sb="0" eb="2">
      <t>バッサイ</t>
    </rPh>
    <rPh sb="3" eb="5">
      <t>カリバラ</t>
    </rPh>
    <rPh sb="7" eb="9">
      <t>ジッシ</t>
    </rPh>
    <rPh sb="9" eb="11">
      <t>ネンド</t>
    </rPh>
    <phoneticPr fontId="2"/>
  </si>
  <si>
    <t>年度</t>
    <rPh sb="0" eb="2">
      <t>ネンド</t>
    </rPh>
    <phoneticPr fontId="2"/>
  </si>
  <si>
    <t>認証対象吸収量
（tCO2）</t>
    <rPh sb="0" eb="4">
      <t>ニンショウタイショウ</t>
    </rPh>
    <rPh sb="4" eb="7">
      <t>キュウシュウリョウ</t>
    </rPh>
    <phoneticPr fontId="2"/>
  </si>
  <si>
    <t>モニタリング期間
（日）
※5</t>
    <rPh sb="6" eb="8">
      <t>キカン</t>
    </rPh>
    <rPh sb="10" eb="11">
      <t>ニチ</t>
    </rPh>
    <phoneticPr fontId="2"/>
  </si>
  <si>
    <r>
      <t>【吸収量算定シート】　</t>
    </r>
    <r>
      <rPr>
        <sz val="11"/>
        <rFont val="ＭＳ Ｐゴシック"/>
        <family val="3"/>
        <charset val="128"/>
      </rPr>
      <t>※1</t>
    </r>
    <rPh sb="1" eb="3">
      <t>キュウシュウ</t>
    </rPh>
    <rPh sb="3" eb="4">
      <t>リョウ</t>
    </rPh>
    <rPh sb="4" eb="6">
      <t>サンテイ</t>
    </rPh>
    <phoneticPr fontId="2"/>
  </si>
  <si>
    <r>
      <t>バイオマス量（乾燥重量）を炭素量に換算するための炭素比率
（炭素含有率）</t>
    </r>
    <r>
      <rPr>
        <i/>
        <sz val="10"/>
        <rFont val="ＭＳ Ｐゴシック"/>
        <family val="3"/>
        <charset val="128"/>
      </rPr>
      <t xml:space="preserve">
CF</t>
    </r>
    <rPh sb="5" eb="6">
      <t>リョウ</t>
    </rPh>
    <rPh sb="7" eb="11">
      <t>カンソウジュウリョウ</t>
    </rPh>
    <rPh sb="13" eb="16">
      <t>タンソリョウ</t>
    </rPh>
    <rPh sb="17" eb="19">
      <t>カンザン</t>
    </rPh>
    <rPh sb="24" eb="28">
      <t>タンソヒリツ</t>
    </rPh>
    <rPh sb="30" eb="32">
      <t>タンソ</t>
    </rPh>
    <rPh sb="32" eb="34">
      <t>ガンユウ</t>
    </rPh>
    <rPh sb="34" eb="35">
      <t>リツ</t>
    </rPh>
    <phoneticPr fontId="2"/>
  </si>
  <si>
    <r>
      <t xml:space="preserve">地上部バイオマス中のCO2排出量に、地下部（根）を加算補正するための係数（地下部率）
</t>
    </r>
    <r>
      <rPr>
        <i/>
        <sz val="10"/>
        <rFont val="ＭＳ Ｐゴシック"/>
        <family val="3"/>
        <charset val="128"/>
      </rPr>
      <t>R</t>
    </r>
    <r>
      <rPr>
        <i/>
        <vertAlign val="subscript"/>
        <sz val="10"/>
        <rFont val="ＭＳ Ｐゴシック"/>
        <family val="3"/>
        <charset val="128"/>
      </rPr>
      <t>ratio,i</t>
    </r>
    <rPh sb="0" eb="3">
      <t>チジョウブ</t>
    </rPh>
    <rPh sb="8" eb="9">
      <t>チュウ</t>
    </rPh>
    <rPh sb="13" eb="16">
      <t>ハイシュツリョウ</t>
    </rPh>
    <rPh sb="18" eb="21">
      <t>チカブ</t>
    </rPh>
    <rPh sb="22" eb="23">
      <t>ネ</t>
    </rPh>
    <rPh sb="25" eb="29">
      <t>カサンホセイ</t>
    </rPh>
    <rPh sb="34" eb="36">
      <t>ケイスウ</t>
    </rPh>
    <rPh sb="37" eb="39">
      <t>チカ</t>
    </rPh>
    <rPh sb="39" eb="40">
      <t>ブ</t>
    </rPh>
    <rPh sb="40" eb="41">
      <t>リツ</t>
    </rPh>
    <phoneticPr fontId="2"/>
  </si>
  <si>
    <t>※3 地上部・地下部バイオマスCO2蓄積量が別個に把握可能な場合のみ記入すること。</t>
    <rPh sb="3" eb="6">
      <t>チジョウブ</t>
    </rPh>
    <rPh sb="7" eb="10">
      <t>チカブ</t>
    </rPh>
    <rPh sb="18" eb="21">
      <t>チクセキリョウ</t>
    </rPh>
    <rPh sb="22" eb="24">
      <t>ベッコ</t>
    </rPh>
    <rPh sb="25" eb="29">
      <t>ハアクカノウ</t>
    </rPh>
    <rPh sb="30" eb="32">
      <t>バアイ</t>
    </rPh>
    <rPh sb="34" eb="36">
      <t>キニュウ</t>
    </rPh>
    <phoneticPr fontId="2"/>
  </si>
  <si>
    <t>※3 地位、面積の欄では、森林簿、伐採等届又は森林経営計画等の情報を用いることが可能。</t>
    <rPh sb="3" eb="5">
      <t>チイ</t>
    </rPh>
    <rPh sb="6" eb="8">
      <t>メンセキ</t>
    </rPh>
    <rPh sb="9" eb="10">
      <t>ラン</t>
    </rPh>
    <rPh sb="13" eb="15">
      <t>シンリン</t>
    </rPh>
    <rPh sb="15" eb="16">
      <t>ボ</t>
    </rPh>
    <rPh sb="17" eb="19">
      <t>バッサイ</t>
    </rPh>
    <rPh sb="19" eb="20">
      <t>トウ</t>
    </rPh>
    <rPh sb="20" eb="21">
      <t>トドケ</t>
    </rPh>
    <rPh sb="21" eb="22">
      <t>マタ</t>
    </rPh>
    <rPh sb="23" eb="25">
      <t>シンリン</t>
    </rPh>
    <rPh sb="25" eb="27">
      <t>ケイエイ</t>
    </rPh>
    <rPh sb="27" eb="29">
      <t>ケイカク</t>
    </rPh>
    <rPh sb="29" eb="30">
      <t>トウ</t>
    </rPh>
    <rPh sb="31" eb="33">
      <t>ジョウホウ</t>
    </rPh>
    <rPh sb="34" eb="35">
      <t>モチ</t>
    </rPh>
    <rPh sb="40" eb="42">
      <t>カノウ</t>
    </rPh>
    <phoneticPr fontId="2"/>
  </si>
  <si>
    <t>※2 地位、面積の欄では、森林簿、伐採等届又は森林経営計画等の情報を用いることが可能。</t>
    <rPh sb="3" eb="5">
      <t>チイ</t>
    </rPh>
    <rPh sb="6" eb="8">
      <t>メンセキ</t>
    </rPh>
    <rPh sb="9" eb="10">
      <t>ラン</t>
    </rPh>
    <rPh sb="13" eb="15">
      <t>シンリン</t>
    </rPh>
    <rPh sb="15" eb="16">
      <t>ボ</t>
    </rPh>
    <rPh sb="17" eb="19">
      <t>バッサイ</t>
    </rPh>
    <rPh sb="19" eb="20">
      <t>トウ</t>
    </rPh>
    <rPh sb="20" eb="21">
      <t>トドケ</t>
    </rPh>
    <rPh sb="21" eb="22">
      <t>マタ</t>
    </rPh>
    <rPh sb="23" eb="25">
      <t>シンリン</t>
    </rPh>
    <rPh sb="25" eb="27">
      <t>ケイエイ</t>
    </rPh>
    <rPh sb="27" eb="29">
      <t>ケイカク</t>
    </rPh>
    <rPh sb="29" eb="30">
      <t>トウ</t>
    </rPh>
    <rPh sb="31" eb="33">
      <t>ジョウホウ</t>
    </rPh>
    <rPh sb="34" eb="35">
      <t>モチ</t>
    </rPh>
    <rPh sb="40" eb="42">
      <t>カノウ</t>
    </rPh>
    <phoneticPr fontId="2"/>
  </si>
  <si>
    <t>※2 森林簿、伐採等届又は森林経営計画等の情報を用いることが可能。</t>
    <rPh sb="3" eb="5">
      <t>シンリン</t>
    </rPh>
    <rPh sb="5" eb="6">
      <t>ボ</t>
    </rPh>
    <rPh sb="7" eb="9">
      <t>バッサイ</t>
    </rPh>
    <rPh sb="9" eb="10">
      <t>トウ</t>
    </rPh>
    <rPh sb="10" eb="11">
      <t>トドケ</t>
    </rPh>
    <rPh sb="11" eb="12">
      <t>マタ</t>
    </rPh>
    <rPh sb="13" eb="15">
      <t>シンリン</t>
    </rPh>
    <rPh sb="15" eb="17">
      <t>ケイエイ</t>
    </rPh>
    <rPh sb="17" eb="19">
      <t>ケイカク</t>
    </rPh>
    <rPh sb="19" eb="20">
      <t>トウ</t>
    </rPh>
    <rPh sb="21" eb="23">
      <t>ジョウホウ</t>
    </rPh>
    <rPh sb="24" eb="25">
      <t>モチ</t>
    </rPh>
    <rPh sb="30" eb="32">
      <t>カノウ</t>
    </rPh>
    <phoneticPr fontId="2"/>
  </si>
  <si>
    <t>tCO2</t>
    <phoneticPr fontId="2"/>
  </si>
  <si>
    <t xml:space="preserve"> </t>
    <phoneticPr fontId="2"/>
  </si>
  <si>
    <t>tCO2</t>
    <phoneticPr fontId="2"/>
  </si>
  <si>
    <r>
      <rPr>
        <sz val="11"/>
        <rFont val="ＭＳ 明朝"/>
        <family val="1"/>
        <charset val="128"/>
      </rPr>
      <t>記号</t>
    </r>
    <rPh sb="0" eb="2">
      <t>キゴウ</t>
    </rPh>
    <phoneticPr fontId="2"/>
  </si>
  <si>
    <r>
      <rPr>
        <sz val="11"/>
        <rFont val="ＭＳ 明朝"/>
        <family val="1"/>
        <charset val="128"/>
      </rPr>
      <t>定義</t>
    </r>
    <rPh sb="0" eb="2">
      <t>テイギ</t>
    </rPh>
    <phoneticPr fontId="2"/>
  </si>
  <si>
    <r>
      <rPr>
        <sz val="11"/>
        <rFont val="ＭＳ 明朝"/>
        <family val="1"/>
        <charset val="128"/>
      </rPr>
      <t>単位</t>
    </r>
    <rPh sb="0" eb="2">
      <t>タンイ</t>
    </rPh>
    <phoneticPr fontId="2"/>
  </si>
  <si>
    <r>
      <rPr>
        <sz val="11"/>
        <rFont val="ＭＳ 明朝"/>
        <family val="1"/>
        <charset val="128"/>
      </rPr>
      <t>当該年度の吸収量</t>
    </r>
    <rPh sb="0" eb="2">
      <t>トウガイ</t>
    </rPh>
    <rPh sb="2" eb="4">
      <t>ネンド</t>
    </rPh>
    <rPh sb="5" eb="8">
      <t>キュウシュウリョウ</t>
    </rPh>
    <phoneticPr fontId="2"/>
  </si>
  <si>
    <r>
      <rPr>
        <sz val="11"/>
        <rFont val="ＭＳ 明朝"/>
        <family val="1"/>
        <charset val="128"/>
      </rPr>
      <t>当該年度のプロジェクト実施後吸収量</t>
    </r>
    <rPh sb="0" eb="2">
      <t>トウガイ</t>
    </rPh>
    <rPh sb="2" eb="4">
      <t>ネンド</t>
    </rPh>
    <rPh sb="11" eb="14">
      <t>ジッシゴ</t>
    </rPh>
    <rPh sb="14" eb="17">
      <t>キュウシュウリョウ</t>
    </rPh>
    <phoneticPr fontId="2"/>
  </si>
  <si>
    <r>
      <rPr>
        <sz val="11"/>
        <rFont val="ＭＳ 明朝"/>
        <family val="1"/>
        <charset val="128"/>
      </rPr>
      <t>当該年度のプロジェクト実施後排出量</t>
    </r>
    <rPh sb="0" eb="2">
      <t>トウガイ</t>
    </rPh>
    <rPh sb="2" eb="4">
      <t>ネンド</t>
    </rPh>
    <rPh sb="11" eb="14">
      <t>ジッシゴ</t>
    </rPh>
    <rPh sb="14" eb="17">
      <t>ハイシュツリョウ</t>
    </rPh>
    <phoneticPr fontId="2"/>
  </si>
  <si>
    <r>
      <rPr>
        <sz val="11"/>
        <rFont val="ＭＳ 明朝"/>
        <family val="1"/>
        <charset val="128"/>
      </rPr>
      <t>当該年度のベースライン吸収量</t>
    </r>
    <rPh sb="0" eb="2">
      <t>トウガイ</t>
    </rPh>
    <rPh sb="2" eb="4">
      <t>ネンド</t>
    </rPh>
    <rPh sb="11" eb="14">
      <t>キュウシュウリョウ</t>
    </rPh>
    <phoneticPr fontId="2"/>
  </si>
  <si>
    <r>
      <rPr>
        <sz val="11"/>
        <rFont val="ＭＳ 明朝"/>
        <family val="1"/>
        <charset val="128"/>
      </rPr>
      <t>年度</t>
    </r>
    <rPh sb="0" eb="2">
      <t>ネンド</t>
    </rPh>
    <phoneticPr fontId="2"/>
  </si>
  <si>
    <r>
      <rPr>
        <sz val="11"/>
        <rFont val="ＭＳ 明朝"/>
        <family val="1"/>
        <charset val="128"/>
      </rPr>
      <t>当該年度のプロジェクト実施後排出量</t>
    </r>
    <rPh sb="0" eb="2">
      <t>トウガイ</t>
    </rPh>
    <rPh sb="2" eb="4">
      <t>ネンド</t>
    </rPh>
    <rPh sb="11" eb="14">
      <t>ジッシゴ</t>
    </rPh>
    <rPh sb="14" eb="16">
      <t>ハイシュツ</t>
    </rPh>
    <rPh sb="16" eb="17">
      <t>リョウ</t>
    </rPh>
    <phoneticPr fontId="2"/>
  </si>
  <si>
    <r>
      <rPr>
        <sz val="11"/>
        <rFont val="ＭＳ 明朝"/>
        <family val="1"/>
        <charset val="128"/>
      </rPr>
      <t>合計</t>
    </r>
    <rPh sb="0" eb="2">
      <t>ゴウケイ</t>
    </rPh>
    <phoneticPr fontId="2"/>
  </si>
  <si>
    <r>
      <rPr>
        <sz val="11"/>
        <rFont val="ＭＳ 明朝"/>
        <family val="1"/>
        <charset val="128"/>
      </rPr>
      <t>当該年度の地上部バイオマス中の吸収量</t>
    </r>
    <rPh sb="0" eb="2">
      <t>トウガイ</t>
    </rPh>
    <rPh sb="2" eb="4">
      <t>ネンド</t>
    </rPh>
    <rPh sb="5" eb="8">
      <t>チジョウブ</t>
    </rPh>
    <rPh sb="13" eb="14">
      <t>チュウ</t>
    </rPh>
    <rPh sb="15" eb="18">
      <t>キュウシュウリョウ</t>
    </rPh>
    <phoneticPr fontId="2"/>
  </si>
  <si>
    <r>
      <rPr>
        <sz val="11"/>
        <rFont val="ＭＳ 明朝"/>
        <family val="1"/>
        <charset val="128"/>
      </rPr>
      <t>当該年度の地下部バイオマス中の吸収量</t>
    </r>
    <rPh sb="0" eb="2">
      <t>トウガイ</t>
    </rPh>
    <rPh sb="2" eb="4">
      <t>ネンド</t>
    </rPh>
    <rPh sb="5" eb="7">
      <t>チカ</t>
    </rPh>
    <rPh sb="7" eb="8">
      <t>ブ</t>
    </rPh>
    <rPh sb="13" eb="14">
      <t>チュウ</t>
    </rPh>
    <rPh sb="15" eb="18">
      <t>キュウシュウリョウ</t>
    </rPh>
    <phoneticPr fontId="2"/>
  </si>
  <si>
    <r>
      <rPr>
        <sz val="11"/>
        <rFont val="ＭＳ 明朝"/>
        <family val="1"/>
        <charset val="128"/>
      </rPr>
      <t>一年当たり地上部バイオマス中の吸収量</t>
    </r>
    <rPh sb="0" eb="2">
      <t>イチネン</t>
    </rPh>
    <rPh sb="2" eb="3">
      <t>ア</t>
    </rPh>
    <rPh sb="5" eb="8">
      <t>チジョウブ</t>
    </rPh>
    <rPh sb="13" eb="14">
      <t>チュウ</t>
    </rPh>
    <rPh sb="15" eb="18">
      <t>キュウシュウリョウ</t>
    </rPh>
    <phoneticPr fontId="2"/>
  </si>
  <si>
    <r>
      <rPr>
        <sz val="11"/>
        <rFont val="ＭＳ 明朝"/>
        <family val="1"/>
        <charset val="128"/>
      </rPr>
      <t>一年当たり地下部バイオマス中の吸収量</t>
    </r>
    <rPh sb="0" eb="2">
      <t>イチネン</t>
    </rPh>
    <rPh sb="2" eb="3">
      <t>ア</t>
    </rPh>
    <rPh sb="5" eb="7">
      <t>チカ</t>
    </rPh>
    <rPh sb="7" eb="8">
      <t>ブ</t>
    </rPh>
    <rPh sb="13" eb="14">
      <t>チュウ</t>
    </rPh>
    <rPh sb="15" eb="18">
      <t>キュウシュウリョウ</t>
    </rPh>
    <phoneticPr fontId="2"/>
  </si>
  <si>
    <r>
      <rPr>
        <sz val="11"/>
        <rFont val="ＭＳ 明朝"/>
        <family val="1"/>
        <charset val="128"/>
      </rPr>
      <t>一年当たりプロジェクト実施後吸収量</t>
    </r>
    <rPh sb="0" eb="2">
      <t>イチネン</t>
    </rPh>
    <rPh sb="2" eb="3">
      <t>ア</t>
    </rPh>
    <rPh sb="11" eb="14">
      <t>ジッシゴ</t>
    </rPh>
    <rPh sb="14" eb="17">
      <t>キュウシュウリョウ</t>
    </rPh>
    <phoneticPr fontId="2"/>
  </si>
  <si>
    <r>
      <rPr>
        <sz val="11"/>
        <rFont val="ＭＳ 明朝"/>
        <family val="1"/>
        <charset val="128"/>
      </rPr>
      <t>当該年度の地上部バイオマス中の排出量</t>
    </r>
    <rPh sb="0" eb="2">
      <t>トウガイ</t>
    </rPh>
    <rPh sb="2" eb="4">
      <t>ネンド</t>
    </rPh>
    <rPh sb="5" eb="8">
      <t>チジョウブ</t>
    </rPh>
    <rPh sb="13" eb="14">
      <t>チュウ</t>
    </rPh>
    <rPh sb="15" eb="17">
      <t>ハイシュツ</t>
    </rPh>
    <rPh sb="17" eb="18">
      <t>リョウ</t>
    </rPh>
    <phoneticPr fontId="2"/>
  </si>
  <si>
    <r>
      <rPr>
        <sz val="11"/>
        <rFont val="ＭＳ 明朝"/>
        <family val="1"/>
        <charset val="128"/>
      </rPr>
      <t>当該年度の地下部バイオマス中の排出量</t>
    </r>
    <rPh sb="0" eb="2">
      <t>トウガイ</t>
    </rPh>
    <rPh sb="2" eb="4">
      <t>ネンド</t>
    </rPh>
    <rPh sb="5" eb="7">
      <t>チカ</t>
    </rPh>
    <rPh sb="7" eb="8">
      <t>ブ</t>
    </rPh>
    <rPh sb="13" eb="14">
      <t>チュウ</t>
    </rPh>
    <rPh sb="15" eb="17">
      <t>ハイシュツ</t>
    </rPh>
    <rPh sb="17" eb="18">
      <t>リョウ</t>
    </rPh>
    <phoneticPr fontId="2"/>
  </si>
  <si>
    <r>
      <rPr>
        <sz val="11"/>
        <rFont val="ＭＳ 明朝"/>
        <family val="1"/>
        <charset val="128"/>
      </rPr>
      <t>（１）ベースライン吸収量の考え方</t>
    </r>
    <rPh sb="9" eb="12">
      <t>キュウシュウリョウ</t>
    </rPh>
    <rPh sb="13" eb="14">
      <t>カンガ</t>
    </rPh>
    <rPh sb="15" eb="16">
      <t>カタ</t>
    </rPh>
    <phoneticPr fontId="2"/>
  </si>
  <si>
    <r>
      <rPr>
        <sz val="11"/>
        <rFont val="ＭＳ 明朝"/>
        <family val="1"/>
        <charset val="128"/>
      </rPr>
      <t>（２）ベースライン吸収量の算定式</t>
    </r>
    <rPh sb="9" eb="12">
      <t>キュウシュウリョウ</t>
    </rPh>
    <rPh sb="13" eb="16">
      <t>サンテイシキ</t>
    </rPh>
    <phoneticPr fontId="2"/>
  </si>
  <si>
    <r>
      <rPr>
        <sz val="11"/>
        <rFont val="ＭＳ 明朝"/>
        <family val="1"/>
        <charset val="128"/>
      </rPr>
      <t>想定値</t>
    </r>
    <rPh sb="0" eb="2">
      <t>ソウテイ</t>
    </rPh>
    <rPh sb="2" eb="3">
      <t>アタイ</t>
    </rPh>
    <phoneticPr fontId="2"/>
  </si>
  <si>
    <r>
      <t>C</t>
    </r>
    <r>
      <rPr>
        <i/>
        <vertAlign val="subscript"/>
        <sz val="11"/>
        <rFont val="Century"/>
        <family val="1"/>
      </rPr>
      <t>BL</t>
    </r>
    <phoneticPr fontId="2"/>
  </si>
  <si>
    <r>
      <t>C</t>
    </r>
    <r>
      <rPr>
        <i/>
        <vertAlign val="subscript"/>
        <sz val="11"/>
        <rFont val="Century"/>
        <family val="1"/>
      </rPr>
      <t>cut,BG</t>
    </r>
    <phoneticPr fontId="2"/>
  </si>
  <si>
    <r>
      <t>C</t>
    </r>
    <r>
      <rPr>
        <i/>
        <vertAlign val="subscript"/>
        <sz val="11"/>
        <rFont val="Century"/>
        <family val="1"/>
      </rPr>
      <t>PJ</t>
    </r>
    <phoneticPr fontId="2"/>
  </si>
  <si>
    <r>
      <t>C</t>
    </r>
    <r>
      <rPr>
        <i/>
        <vertAlign val="subscript"/>
        <sz val="11"/>
        <rFont val="Century"/>
        <family val="1"/>
      </rPr>
      <t>PJ,AG</t>
    </r>
    <phoneticPr fontId="2"/>
  </si>
  <si>
    <r>
      <t>C</t>
    </r>
    <r>
      <rPr>
        <i/>
        <vertAlign val="subscript"/>
        <sz val="11"/>
        <rFont val="Century"/>
        <family val="1"/>
      </rPr>
      <t>total</t>
    </r>
    <phoneticPr fontId="2"/>
  </si>
  <si>
    <r>
      <t>C</t>
    </r>
    <r>
      <rPr>
        <i/>
        <vertAlign val="subscript"/>
        <sz val="11"/>
        <rFont val="Century"/>
        <family val="1"/>
      </rPr>
      <t>cut</t>
    </r>
    <phoneticPr fontId="2"/>
  </si>
  <si>
    <r>
      <t>C</t>
    </r>
    <r>
      <rPr>
        <i/>
        <vertAlign val="subscript"/>
        <sz val="11"/>
        <rFont val="Century"/>
        <family val="1"/>
      </rPr>
      <t>BL</t>
    </r>
    <phoneticPr fontId="2"/>
  </si>
  <si>
    <r>
      <t>C</t>
    </r>
    <r>
      <rPr>
        <i/>
        <vertAlign val="subscript"/>
        <sz val="11"/>
        <rFont val="Century"/>
        <family val="1"/>
      </rPr>
      <t>PJ</t>
    </r>
    <phoneticPr fontId="2"/>
  </si>
  <si>
    <t>tCO2</t>
    <phoneticPr fontId="2"/>
  </si>
  <si>
    <r>
      <t>C</t>
    </r>
    <r>
      <rPr>
        <i/>
        <vertAlign val="subscript"/>
        <sz val="11"/>
        <rFont val="Century"/>
        <family val="1"/>
      </rPr>
      <t>PJ,AG</t>
    </r>
    <phoneticPr fontId="2"/>
  </si>
  <si>
    <r>
      <t>C</t>
    </r>
    <r>
      <rPr>
        <i/>
        <vertAlign val="subscript"/>
        <sz val="11"/>
        <rFont val="Century"/>
        <family val="1"/>
      </rPr>
      <t>PJ,BG</t>
    </r>
    <phoneticPr fontId="2"/>
  </si>
  <si>
    <r>
      <t>C</t>
    </r>
    <r>
      <rPr>
        <i/>
        <vertAlign val="subscript"/>
        <sz val="11"/>
        <rFont val="Century"/>
        <family val="1"/>
      </rPr>
      <t>cut,AG</t>
    </r>
    <phoneticPr fontId="2"/>
  </si>
  <si>
    <r>
      <t>C</t>
    </r>
    <r>
      <rPr>
        <i/>
        <vertAlign val="subscript"/>
        <sz val="11"/>
        <rFont val="Century"/>
        <family val="1"/>
      </rPr>
      <t>cut</t>
    </r>
    <phoneticPr fontId="2"/>
  </si>
  <si>
    <r>
      <t>C</t>
    </r>
    <r>
      <rPr>
        <i/>
        <vertAlign val="subscript"/>
        <sz val="11"/>
        <rFont val="Century"/>
        <family val="1"/>
      </rPr>
      <t>cut,AG</t>
    </r>
    <phoneticPr fontId="2"/>
  </si>
  <si>
    <r>
      <t>C</t>
    </r>
    <r>
      <rPr>
        <i/>
        <vertAlign val="subscript"/>
        <sz val="11"/>
        <rFont val="Century"/>
        <family val="1"/>
      </rPr>
      <t>cut,BG</t>
    </r>
    <phoneticPr fontId="2"/>
  </si>
  <si>
    <t>(tCO2)</t>
    <phoneticPr fontId="2"/>
  </si>
  <si>
    <t>(日)</t>
    <rPh sb="1" eb="2">
      <t>ニチ</t>
    </rPh>
    <phoneticPr fontId="2"/>
  </si>
  <si>
    <t>当該年度の
プロジェクト実施後吸収量</t>
    <rPh sb="0" eb="2">
      <t>トウガイ</t>
    </rPh>
    <rPh sb="2" eb="4">
      <t>ネンド</t>
    </rPh>
    <rPh sb="12" eb="15">
      <t>ジッシゴ</t>
    </rPh>
    <rPh sb="15" eb="18">
      <t>キュウシュウリョウ</t>
    </rPh>
    <phoneticPr fontId="2"/>
  </si>
  <si>
    <t>当該年度の
プロジェクト実施後排出量</t>
    <rPh sb="0" eb="2">
      <t>トウガイ</t>
    </rPh>
    <rPh sb="2" eb="4">
      <t>ネンド</t>
    </rPh>
    <rPh sb="12" eb="15">
      <t>ジッシゴ</t>
    </rPh>
    <rPh sb="15" eb="17">
      <t>ハイシュツ</t>
    </rPh>
    <rPh sb="17" eb="18">
      <t>リョウ</t>
    </rPh>
    <phoneticPr fontId="2"/>
  </si>
  <si>
    <t>当該年度の
吸収量</t>
    <rPh sb="0" eb="2">
      <t>トウガイ</t>
    </rPh>
    <rPh sb="2" eb="4">
      <t>ネンド</t>
    </rPh>
    <rPh sb="6" eb="9">
      <t>キュウシュウリョウ</t>
    </rPh>
    <phoneticPr fontId="2"/>
  </si>
  <si>
    <t>当該年度の
ベースライン吸収量</t>
    <rPh sb="0" eb="2">
      <t>トウガイ</t>
    </rPh>
    <rPh sb="2" eb="4">
      <t>ネンド</t>
    </rPh>
    <rPh sb="12" eb="15">
      <t>キュウシュウリョウ</t>
    </rPh>
    <phoneticPr fontId="2"/>
  </si>
  <si>
    <t>当該年度の
地上部バイオマス中の排出量</t>
    <rPh sb="0" eb="2">
      <t>トウガイ</t>
    </rPh>
    <rPh sb="2" eb="4">
      <t>ネンド</t>
    </rPh>
    <rPh sb="6" eb="9">
      <t>チジョウブ</t>
    </rPh>
    <rPh sb="14" eb="15">
      <t>チュウ</t>
    </rPh>
    <rPh sb="16" eb="18">
      <t>ハイシュツ</t>
    </rPh>
    <rPh sb="18" eb="19">
      <t>リョウ</t>
    </rPh>
    <phoneticPr fontId="2"/>
  </si>
  <si>
    <t>当該年度の
地下部バイオマス中の排出量</t>
    <rPh sb="0" eb="2">
      <t>トウガイ</t>
    </rPh>
    <rPh sb="2" eb="4">
      <t>ネンド</t>
    </rPh>
    <rPh sb="6" eb="8">
      <t>チカ</t>
    </rPh>
    <rPh sb="8" eb="9">
      <t>ブ</t>
    </rPh>
    <rPh sb="14" eb="15">
      <t>チュウ</t>
    </rPh>
    <rPh sb="16" eb="18">
      <t>ハイシュツ</t>
    </rPh>
    <rPh sb="18" eb="19">
      <t>リョウ</t>
    </rPh>
    <phoneticPr fontId="2"/>
  </si>
  <si>
    <r>
      <t>C</t>
    </r>
    <r>
      <rPr>
        <i/>
        <vertAlign val="subscript"/>
        <sz val="11"/>
        <rFont val="Century"/>
        <family val="1"/>
      </rPr>
      <t>PJ,BG</t>
    </r>
    <phoneticPr fontId="2"/>
  </si>
  <si>
    <t>当該年度の
モニタリング期間</t>
    <rPh sb="0" eb="2">
      <t>トウガイ</t>
    </rPh>
    <rPh sb="2" eb="4">
      <t>ネンド</t>
    </rPh>
    <rPh sb="12" eb="14">
      <t>キカン</t>
    </rPh>
    <phoneticPr fontId="2"/>
  </si>
  <si>
    <t>当該年度のベースライン吸収量</t>
    <rPh sb="0" eb="2">
      <t>トウガイ</t>
    </rPh>
    <rPh sb="2" eb="4">
      <t>ネンド</t>
    </rPh>
    <rPh sb="11" eb="14">
      <t>キュウシュウリョウ</t>
    </rPh>
    <phoneticPr fontId="2"/>
  </si>
  <si>
    <t>認証対象期間</t>
    <rPh sb="0" eb="2">
      <t>ニンショウ</t>
    </rPh>
    <rPh sb="2" eb="4">
      <t>タイショウ</t>
    </rPh>
    <rPh sb="4" eb="6">
      <t>キカン</t>
    </rPh>
    <phoneticPr fontId="2"/>
  </si>
  <si>
    <r>
      <rPr>
        <sz val="10"/>
        <rFont val="ＭＳ 明朝"/>
        <family val="1"/>
        <charset val="128"/>
      </rPr>
      <t>※</t>
    </r>
    <r>
      <rPr>
        <sz val="10"/>
        <rFont val="Century"/>
        <family val="1"/>
      </rPr>
      <t>1</t>
    </r>
    <phoneticPr fontId="2"/>
  </si>
  <si>
    <r>
      <rPr>
        <sz val="10"/>
        <rFont val="ＭＳ 明朝"/>
        <family val="1"/>
        <charset val="128"/>
      </rPr>
      <t>※</t>
    </r>
    <r>
      <rPr>
        <sz val="10"/>
        <rFont val="Century"/>
        <family val="1"/>
      </rPr>
      <t>2</t>
    </r>
    <phoneticPr fontId="2"/>
  </si>
  <si>
    <t>開始日</t>
    <rPh sb="0" eb="2">
      <t>カイシ</t>
    </rPh>
    <rPh sb="2" eb="3">
      <t>ニチ</t>
    </rPh>
    <phoneticPr fontId="2"/>
  </si>
  <si>
    <t>終了日</t>
    <rPh sb="0" eb="2">
      <t>シュウリョウ</t>
    </rPh>
    <rPh sb="2" eb="3">
      <t>ニチ</t>
    </rPh>
    <phoneticPr fontId="2"/>
  </si>
  <si>
    <t>１年</t>
    <rPh sb="1" eb="2">
      <t>ネン</t>
    </rPh>
    <phoneticPr fontId="2"/>
  </si>
  <si>
    <t>日数</t>
    <rPh sb="0" eb="2">
      <t>ニッスウ</t>
    </rPh>
    <phoneticPr fontId="2"/>
  </si>
  <si>
    <t>当該年度含む</t>
    <rPh sb="0" eb="2">
      <t>トウガイ</t>
    </rPh>
    <rPh sb="2" eb="4">
      <t>ネンド</t>
    </rPh>
    <rPh sb="4" eb="5">
      <t>フク</t>
    </rPh>
    <phoneticPr fontId="2"/>
  </si>
  <si>
    <t>当該年度の途中まで</t>
    <rPh sb="0" eb="2">
      <t>トウガイ</t>
    </rPh>
    <rPh sb="2" eb="4">
      <t>ネンド</t>
    </rPh>
    <rPh sb="5" eb="7">
      <t>トチュウ</t>
    </rPh>
    <phoneticPr fontId="2"/>
  </si>
  <si>
    <t>当該年度含まず</t>
    <rPh sb="0" eb="2">
      <t>トウガイ</t>
    </rPh>
    <rPh sb="2" eb="4">
      <t>ネンド</t>
    </rPh>
    <rPh sb="4" eb="5">
      <t>フク</t>
    </rPh>
    <phoneticPr fontId="2"/>
  </si>
  <si>
    <r>
      <t xml:space="preserve">一年当たり地上部バイオマス中の吸収量の合計
</t>
    </r>
    <r>
      <rPr>
        <i/>
        <sz val="10"/>
        <rFont val="ＭＳ Ｐゴシック"/>
        <family val="3"/>
        <charset val="128"/>
      </rPr>
      <t>C</t>
    </r>
    <r>
      <rPr>
        <i/>
        <vertAlign val="subscript"/>
        <sz val="10"/>
        <rFont val="ＭＳ Ｐゴシック"/>
        <family val="3"/>
        <charset val="128"/>
      </rPr>
      <t>PJ,AG</t>
    </r>
    <r>
      <rPr>
        <sz val="10"/>
        <rFont val="ＭＳ Ｐゴシック"/>
        <family val="3"/>
        <charset val="128"/>
      </rPr>
      <t xml:space="preserve">
(tCO2)</t>
    </r>
    <rPh sb="0" eb="2">
      <t>イチネン</t>
    </rPh>
    <rPh sb="2" eb="3">
      <t>ア</t>
    </rPh>
    <rPh sb="19" eb="21">
      <t>ゴウケイ</t>
    </rPh>
    <phoneticPr fontId="2"/>
  </si>
  <si>
    <r>
      <t xml:space="preserve">一年当たり地下部バイオマス中の吸収量の合計
</t>
    </r>
    <r>
      <rPr>
        <i/>
        <sz val="10"/>
        <rFont val="ＭＳ Ｐゴシック"/>
        <family val="3"/>
        <charset val="128"/>
      </rPr>
      <t>C</t>
    </r>
    <r>
      <rPr>
        <i/>
        <vertAlign val="subscript"/>
        <sz val="10"/>
        <rFont val="ＭＳ Ｐゴシック"/>
        <family val="3"/>
        <charset val="128"/>
      </rPr>
      <t>PJ,BG</t>
    </r>
    <r>
      <rPr>
        <sz val="10"/>
        <rFont val="ＭＳ Ｐゴシック"/>
        <family val="3"/>
        <charset val="128"/>
      </rPr>
      <t xml:space="preserve">
(tCO2)</t>
    </r>
    <rPh sb="0" eb="2">
      <t>イチネン</t>
    </rPh>
    <rPh sb="2" eb="3">
      <t>ア</t>
    </rPh>
    <rPh sb="19" eb="21">
      <t>ゴウケイ</t>
    </rPh>
    <phoneticPr fontId="2"/>
  </si>
  <si>
    <r>
      <t>一年当たり</t>
    </r>
    <r>
      <rPr>
        <sz val="10"/>
        <rFont val="ＭＳ Ｐゴシック"/>
        <family val="3"/>
        <charset val="128"/>
      </rPr>
      <t xml:space="preserve">プロジェクト実施後吸収量の合計
</t>
    </r>
    <r>
      <rPr>
        <i/>
        <sz val="10"/>
        <rFont val="ＭＳ Ｐゴシック"/>
        <family val="3"/>
        <charset val="128"/>
      </rPr>
      <t>C</t>
    </r>
    <r>
      <rPr>
        <i/>
        <vertAlign val="subscript"/>
        <sz val="10"/>
        <rFont val="ＭＳ Ｐゴシック"/>
        <family val="3"/>
        <charset val="128"/>
      </rPr>
      <t>PJ</t>
    </r>
    <r>
      <rPr>
        <sz val="10"/>
        <rFont val="ＭＳ Ｐゴシック"/>
        <family val="3"/>
        <charset val="128"/>
      </rPr>
      <t xml:space="preserve">
(tCO2)</t>
    </r>
    <rPh sb="0" eb="3">
      <t>イチネンア</t>
    </rPh>
    <rPh sb="11" eb="14">
      <t>ジッシゴ</t>
    </rPh>
    <rPh sb="18" eb="20">
      <t>ゴウケイ</t>
    </rPh>
    <phoneticPr fontId="2"/>
  </si>
  <si>
    <r>
      <t>単位面積当たりの</t>
    </r>
    <r>
      <rPr>
        <sz val="10"/>
        <rFont val="ＭＳ Ｐゴシック"/>
        <family val="3"/>
        <charset val="128"/>
      </rPr>
      <t>年間幹材積成長量
△</t>
    </r>
    <r>
      <rPr>
        <i/>
        <sz val="10"/>
        <rFont val="ＭＳ Ｐゴシック"/>
        <family val="3"/>
        <charset val="128"/>
      </rPr>
      <t>Trunk</t>
    </r>
    <r>
      <rPr>
        <i/>
        <vertAlign val="subscript"/>
        <sz val="10"/>
        <rFont val="ＭＳ Ｐゴシック"/>
        <family val="3"/>
        <charset val="128"/>
      </rPr>
      <t>SC,i</t>
    </r>
    <r>
      <rPr>
        <sz val="10"/>
        <rFont val="ＭＳ Ｐゴシック"/>
        <family val="3"/>
        <charset val="128"/>
      </rPr>
      <t xml:space="preserve">
(m</t>
    </r>
    <r>
      <rPr>
        <vertAlign val="superscript"/>
        <sz val="10"/>
        <rFont val="ＭＳ Ｐゴシック"/>
        <family val="3"/>
        <charset val="128"/>
      </rPr>
      <t>3</t>
    </r>
    <r>
      <rPr>
        <sz val="10"/>
        <rFont val="ＭＳ Ｐゴシック"/>
        <family val="3"/>
        <charset val="128"/>
      </rPr>
      <t>/ha)
※4</t>
    </r>
    <rPh sb="0" eb="5">
      <t>タンイメンセキア</t>
    </rPh>
    <rPh sb="8" eb="10">
      <t>ネンカン</t>
    </rPh>
    <rPh sb="10" eb="11">
      <t>ミキ</t>
    </rPh>
    <rPh sb="11" eb="13">
      <t>ザイセキ</t>
    </rPh>
    <rPh sb="13" eb="15">
      <t>セイチョウ</t>
    </rPh>
    <rPh sb="15" eb="16">
      <t>リョウ</t>
    </rPh>
    <phoneticPr fontId="2"/>
  </si>
  <si>
    <r>
      <t xml:space="preserve">一年当たり地上部バイオマス中の吸収量
</t>
    </r>
    <r>
      <rPr>
        <i/>
        <sz val="10"/>
        <rFont val="ＭＳ Ｐゴシック"/>
        <family val="3"/>
        <charset val="128"/>
      </rPr>
      <t>C</t>
    </r>
    <r>
      <rPr>
        <i/>
        <vertAlign val="subscript"/>
        <sz val="10"/>
        <rFont val="ＭＳ Ｐゴシック"/>
        <family val="3"/>
        <charset val="128"/>
      </rPr>
      <t>PJ,AG,i</t>
    </r>
    <r>
      <rPr>
        <sz val="10"/>
        <rFont val="ＭＳ Ｐゴシック"/>
        <family val="3"/>
        <charset val="128"/>
      </rPr>
      <t xml:space="preserve">
(tCO2)</t>
    </r>
    <rPh sb="0" eb="2">
      <t>イチネン</t>
    </rPh>
    <rPh sb="2" eb="3">
      <t>ア</t>
    </rPh>
    <rPh sb="5" eb="7">
      <t>チジョウ</t>
    </rPh>
    <rPh sb="7" eb="8">
      <t>ブ</t>
    </rPh>
    <rPh sb="13" eb="14">
      <t>チュウ</t>
    </rPh>
    <rPh sb="15" eb="17">
      <t>キュウシュウ</t>
    </rPh>
    <rPh sb="17" eb="18">
      <t>リョウ</t>
    </rPh>
    <phoneticPr fontId="2"/>
  </si>
  <si>
    <r>
      <t xml:space="preserve">一年当たり地下部バイオマス中の吸収量
</t>
    </r>
    <r>
      <rPr>
        <i/>
        <sz val="10"/>
        <rFont val="ＭＳ Ｐゴシック"/>
        <family val="3"/>
        <charset val="128"/>
      </rPr>
      <t>C</t>
    </r>
    <r>
      <rPr>
        <i/>
        <vertAlign val="subscript"/>
        <sz val="10"/>
        <rFont val="ＭＳ Ｐゴシック"/>
        <family val="3"/>
        <charset val="128"/>
      </rPr>
      <t>PJ,BG,i</t>
    </r>
    <r>
      <rPr>
        <sz val="10"/>
        <rFont val="ＭＳ Ｐゴシック"/>
        <family val="3"/>
        <charset val="128"/>
      </rPr>
      <t xml:space="preserve">
(tCO2)</t>
    </r>
    <rPh sb="0" eb="2">
      <t>イチネン</t>
    </rPh>
    <rPh sb="2" eb="3">
      <t>ア</t>
    </rPh>
    <rPh sb="5" eb="8">
      <t>チカブ</t>
    </rPh>
    <rPh sb="13" eb="14">
      <t>チュウ</t>
    </rPh>
    <rPh sb="15" eb="17">
      <t>キュウシュウ</t>
    </rPh>
    <rPh sb="17" eb="18">
      <t>リョウ</t>
    </rPh>
    <phoneticPr fontId="2"/>
  </si>
  <si>
    <r>
      <t xml:space="preserve">一年当たりプロジェクト実施後吸収量
</t>
    </r>
    <r>
      <rPr>
        <i/>
        <sz val="10"/>
        <rFont val="ＭＳ Ｐゴシック"/>
        <family val="3"/>
        <charset val="128"/>
      </rPr>
      <t>C</t>
    </r>
    <r>
      <rPr>
        <i/>
        <vertAlign val="subscript"/>
        <sz val="10"/>
        <rFont val="ＭＳ Ｐゴシック"/>
        <family val="3"/>
        <charset val="128"/>
      </rPr>
      <t>PJ</t>
    </r>
    <r>
      <rPr>
        <sz val="10"/>
        <rFont val="ＭＳ Ｐゴシック"/>
        <family val="3"/>
        <charset val="128"/>
      </rPr>
      <t xml:space="preserve">
(tCO2)</t>
    </r>
    <rPh sb="0" eb="2">
      <t>イチネン</t>
    </rPh>
    <rPh sb="2" eb="3">
      <t>ア</t>
    </rPh>
    <rPh sb="11" eb="14">
      <t>ジッシゴ</t>
    </rPh>
    <rPh sb="14" eb="16">
      <t>キュウシュウ</t>
    </rPh>
    <rPh sb="16" eb="17">
      <t>リョウ</t>
    </rPh>
    <phoneticPr fontId="2"/>
  </si>
  <si>
    <r>
      <rPr>
        <sz val="10"/>
        <rFont val="ＭＳ 明朝"/>
        <family val="1"/>
        <charset val="128"/>
      </rPr>
      <t>一年当たり地上部バイオマス中の吸収量及び一年当たり地下部バイオマス中の吸収量の詳細については、（別紙）吸収量算定シートに記載すること。</t>
    </r>
    <rPh sb="0" eb="2">
      <t>イチネン</t>
    </rPh>
    <rPh sb="2" eb="3">
      <t>ア</t>
    </rPh>
    <rPh sb="5" eb="8">
      <t>チジョウブ</t>
    </rPh>
    <rPh sb="13" eb="14">
      <t>チュウ</t>
    </rPh>
    <rPh sb="15" eb="18">
      <t>キュウシュウリョウ</t>
    </rPh>
    <rPh sb="18" eb="19">
      <t>オヨ</t>
    </rPh>
    <rPh sb="20" eb="22">
      <t>イチネン</t>
    </rPh>
    <rPh sb="22" eb="23">
      <t>ア</t>
    </rPh>
    <rPh sb="25" eb="27">
      <t>チカ</t>
    </rPh>
    <rPh sb="27" eb="28">
      <t>ブ</t>
    </rPh>
    <rPh sb="33" eb="34">
      <t>チュウ</t>
    </rPh>
    <rPh sb="35" eb="37">
      <t>キュウシュウ</t>
    </rPh>
    <rPh sb="37" eb="38">
      <t>リョウ</t>
    </rPh>
    <rPh sb="39" eb="41">
      <t>ショウサイ</t>
    </rPh>
    <rPh sb="48" eb="50">
      <t>ベッシ</t>
    </rPh>
    <rPh sb="51" eb="53">
      <t>キュウシュウ</t>
    </rPh>
    <rPh sb="53" eb="54">
      <t>リョウ</t>
    </rPh>
    <rPh sb="54" eb="56">
      <t>サンテイ</t>
    </rPh>
    <rPh sb="60" eb="62">
      <t>キサイ</t>
    </rPh>
    <phoneticPr fontId="2"/>
  </si>
  <si>
    <r>
      <rPr>
        <sz val="10"/>
        <rFont val="ＭＳ 明朝"/>
        <family val="1"/>
        <charset val="128"/>
      </rPr>
      <t>当該年度の地上部バイオマス中の排出量及び当該年度の地下部バイオマス中の排出量の詳細については、（別紙）排出量算定シート</t>
    </r>
    <r>
      <rPr>
        <sz val="10"/>
        <rFont val="Century"/>
        <family val="1"/>
      </rPr>
      <t>(FO-001)</t>
    </r>
    <r>
      <rPr>
        <sz val="10"/>
        <rFont val="ＭＳ 明朝"/>
        <family val="1"/>
        <charset val="128"/>
      </rPr>
      <t>に記載すること。</t>
    </r>
    <rPh sb="0" eb="2">
      <t>トウガイ</t>
    </rPh>
    <rPh sb="2" eb="4">
      <t>ネンド</t>
    </rPh>
    <rPh sb="5" eb="8">
      <t>チジョウブ</t>
    </rPh>
    <rPh sb="13" eb="14">
      <t>チュウ</t>
    </rPh>
    <rPh sb="15" eb="17">
      <t>ハイシュツ</t>
    </rPh>
    <rPh sb="17" eb="18">
      <t>リョウ</t>
    </rPh>
    <rPh sb="18" eb="19">
      <t>オヨ</t>
    </rPh>
    <rPh sb="20" eb="22">
      <t>トウガイ</t>
    </rPh>
    <rPh sb="22" eb="24">
      <t>ネンド</t>
    </rPh>
    <rPh sb="25" eb="27">
      <t>チカ</t>
    </rPh>
    <rPh sb="27" eb="28">
      <t>ブ</t>
    </rPh>
    <rPh sb="33" eb="34">
      <t>チュウ</t>
    </rPh>
    <rPh sb="35" eb="37">
      <t>ハイシュツ</t>
    </rPh>
    <rPh sb="37" eb="38">
      <t>リョウ</t>
    </rPh>
    <rPh sb="38" eb="39">
      <t>シュウリョウ</t>
    </rPh>
    <rPh sb="39" eb="41">
      <t>ショウサイ</t>
    </rPh>
    <rPh sb="48" eb="50">
      <t>ベッシ</t>
    </rPh>
    <rPh sb="51" eb="54">
      <t>ハイシュツリョウ</t>
    </rPh>
    <rPh sb="54" eb="56">
      <t>サンテイ</t>
    </rPh>
    <rPh sb="68" eb="70">
      <t>キサイ</t>
    </rPh>
    <phoneticPr fontId="2"/>
  </si>
  <si>
    <r>
      <rPr>
        <sz val="10"/>
        <rFont val="ＭＳ 明朝"/>
        <family val="1"/>
        <charset val="128"/>
      </rPr>
      <t>※</t>
    </r>
    <r>
      <rPr>
        <sz val="10"/>
        <rFont val="Century"/>
        <family val="1"/>
      </rPr>
      <t>3</t>
    </r>
    <phoneticPr fontId="2"/>
  </si>
  <si>
    <r>
      <rPr>
        <b/>
        <sz val="11"/>
        <rFont val="ＭＳ 明朝"/>
        <family val="1"/>
        <charset val="128"/>
      </rPr>
      <t>モニタリング項目</t>
    </r>
    <rPh sb="6" eb="8">
      <t>コウモク</t>
    </rPh>
    <phoneticPr fontId="2"/>
  </si>
  <si>
    <r>
      <rPr>
        <b/>
        <sz val="11"/>
        <rFont val="ＭＳ 明朝"/>
        <family val="1"/>
        <charset val="128"/>
      </rPr>
      <t>計量器</t>
    </r>
    <rPh sb="0" eb="3">
      <t>ケイリョウキ</t>
    </rPh>
    <phoneticPr fontId="2"/>
  </si>
  <si>
    <r>
      <rPr>
        <b/>
        <sz val="11"/>
        <rFont val="ＭＳ 明朝"/>
        <family val="1"/>
        <charset val="128"/>
      </rPr>
      <t>備考</t>
    </r>
    <rPh sb="0" eb="2">
      <t>ビコウ</t>
    </rPh>
    <phoneticPr fontId="2"/>
  </si>
  <si>
    <r>
      <rPr>
        <b/>
        <sz val="11"/>
        <rFont val="ＭＳ 明朝"/>
        <family val="1"/>
        <charset val="128"/>
      </rPr>
      <t>記号</t>
    </r>
    <rPh sb="0" eb="2">
      <t>キゴウ</t>
    </rPh>
    <phoneticPr fontId="2"/>
  </si>
  <si>
    <r>
      <rPr>
        <b/>
        <sz val="11"/>
        <rFont val="ＭＳ 明朝"/>
        <family val="1"/>
        <charset val="128"/>
      </rPr>
      <t>定義</t>
    </r>
    <rPh sb="0" eb="2">
      <t>テイギ</t>
    </rPh>
    <phoneticPr fontId="2"/>
  </si>
  <si>
    <r>
      <rPr>
        <b/>
        <sz val="11"/>
        <rFont val="ＭＳ 明朝"/>
        <family val="1"/>
        <charset val="128"/>
      </rPr>
      <t>単位</t>
    </r>
    <rPh sb="0" eb="2">
      <t>タンイ</t>
    </rPh>
    <phoneticPr fontId="2"/>
  </si>
  <si>
    <r>
      <rPr>
        <b/>
        <sz val="11"/>
        <rFont val="ＭＳ 明朝"/>
        <family val="1"/>
        <charset val="128"/>
      </rPr>
      <t>概要</t>
    </r>
    <rPh sb="0" eb="2">
      <t>ガイヨウ</t>
    </rPh>
    <phoneticPr fontId="2"/>
  </si>
  <si>
    <r>
      <rPr>
        <b/>
        <sz val="11"/>
        <rFont val="ＭＳ 明朝"/>
        <family val="1"/>
        <charset val="128"/>
      </rPr>
      <t>詳細</t>
    </r>
    <rPh sb="0" eb="2">
      <t>ショウサイ</t>
    </rPh>
    <phoneticPr fontId="2"/>
  </si>
  <si>
    <r>
      <rPr>
        <b/>
        <sz val="11"/>
        <rFont val="ＭＳ 明朝"/>
        <family val="1"/>
        <charset val="128"/>
      </rPr>
      <t>頻度</t>
    </r>
    <rPh sb="0" eb="2">
      <t>ヒンド</t>
    </rPh>
    <phoneticPr fontId="2"/>
  </si>
  <si>
    <r>
      <rPr>
        <b/>
        <sz val="11"/>
        <rFont val="ＭＳ 明朝"/>
        <family val="1"/>
        <charset val="128"/>
      </rPr>
      <t>計量器の種類</t>
    </r>
    <rPh sb="0" eb="3">
      <t>ケイリョウキ</t>
    </rPh>
    <rPh sb="4" eb="6">
      <t>シュルイ</t>
    </rPh>
    <phoneticPr fontId="2"/>
  </si>
  <si>
    <r>
      <rPr>
        <b/>
        <sz val="11"/>
        <rFont val="ＭＳ 明朝"/>
        <family val="1"/>
        <charset val="128"/>
      </rPr>
      <t>精度</t>
    </r>
    <rPh sb="0" eb="2">
      <t>セイド</t>
    </rPh>
    <phoneticPr fontId="2"/>
  </si>
  <si>
    <r>
      <rPr>
        <b/>
        <sz val="11"/>
        <rFont val="ＭＳ 明朝"/>
        <family val="1"/>
        <charset val="128"/>
      </rPr>
      <t>計量器の校正方法の説明</t>
    </r>
    <rPh sb="0" eb="3">
      <t>ケイリョウキ</t>
    </rPh>
    <rPh sb="4" eb="6">
      <t>コウセイ</t>
    </rPh>
    <rPh sb="6" eb="8">
      <t>ホウホウ</t>
    </rPh>
    <rPh sb="9" eb="11">
      <t>セツメイ</t>
    </rPh>
    <phoneticPr fontId="2"/>
  </si>
  <si>
    <r>
      <t>Area</t>
    </r>
    <r>
      <rPr>
        <vertAlign val="subscript"/>
        <sz val="11"/>
        <rFont val="Century"/>
        <family val="1"/>
      </rPr>
      <t>Forest,i</t>
    </r>
    <r>
      <rPr>
        <sz val="11"/>
        <color indexed="8"/>
        <rFont val="ＭＳ 明朝"/>
        <family val="1"/>
        <charset val="128"/>
      </rPr>
      <t/>
    </r>
    <phoneticPr fontId="2"/>
  </si>
  <si>
    <r>
      <rPr>
        <sz val="11"/>
        <rFont val="ＭＳ 明朝"/>
        <family val="1"/>
        <charset val="128"/>
      </rPr>
      <t>森林施業が実施された森林の面積（</t>
    </r>
    <r>
      <rPr>
        <sz val="11"/>
        <rFont val="Century"/>
        <family val="1"/>
      </rPr>
      <t>0.9</t>
    </r>
    <r>
      <rPr>
        <sz val="11"/>
        <rFont val="ＭＳ 明朝"/>
        <family val="1"/>
        <charset val="128"/>
      </rPr>
      <t>を乗じた値）</t>
    </r>
    <rPh sb="20" eb="21">
      <t>ジョウ</t>
    </rPh>
    <rPh sb="23" eb="24">
      <t>アタイ</t>
    </rPh>
    <phoneticPr fontId="2"/>
  </si>
  <si>
    <r>
      <t>M</t>
    </r>
    <r>
      <rPr>
        <vertAlign val="subscript"/>
        <sz val="11"/>
        <rFont val="Century"/>
        <family val="1"/>
      </rPr>
      <t>Forest,i</t>
    </r>
    <r>
      <rPr>
        <sz val="11"/>
        <color indexed="8"/>
        <rFont val="ＭＳ 明朝"/>
        <family val="1"/>
        <charset val="128"/>
      </rPr>
      <t/>
    </r>
    <phoneticPr fontId="2"/>
  </si>
  <si>
    <r>
      <rPr>
        <sz val="11"/>
        <rFont val="ＭＳ 明朝"/>
        <family val="1"/>
        <charset val="128"/>
      </rPr>
      <t>適切な施業又は森林の保護（森林の巡視等を含む）の実施状況</t>
    </r>
    <phoneticPr fontId="2"/>
  </si>
  <si>
    <r>
      <rPr>
        <sz val="11"/>
        <rFont val="ＭＳ 明朝"/>
        <family val="1"/>
        <charset val="128"/>
      </rPr>
      <t>－</t>
    </r>
    <phoneticPr fontId="2"/>
  </si>
  <si>
    <r>
      <t>Area</t>
    </r>
    <r>
      <rPr>
        <vertAlign val="subscript"/>
        <sz val="11"/>
        <rFont val="Century"/>
        <family val="1"/>
      </rPr>
      <t>Forest,cut,i</t>
    </r>
    <phoneticPr fontId="2"/>
  </si>
  <si>
    <r>
      <rPr>
        <sz val="11"/>
        <rFont val="ＭＳ 明朝"/>
        <family val="1"/>
        <charset val="128"/>
      </rPr>
      <t>主伐が実施された森林の面積</t>
    </r>
    <rPh sb="0" eb="2">
      <t>シュバツ</t>
    </rPh>
    <phoneticPr fontId="2"/>
  </si>
  <si>
    <r>
      <t>ΔTrank</t>
    </r>
    <r>
      <rPr>
        <vertAlign val="subscript"/>
        <sz val="11"/>
        <rFont val="Century"/>
        <family val="1"/>
      </rPr>
      <t>SC,i</t>
    </r>
    <r>
      <rPr>
        <strike/>
        <sz val="11"/>
        <color indexed="10"/>
        <rFont val="ＭＳ 明朝"/>
        <family val="1"/>
        <charset val="128"/>
      </rPr>
      <t/>
    </r>
    <phoneticPr fontId="2"/>
  </si>
  <si>
    <r>
      <rPr>
        <sz val="11"/>
        <rFont val="ＭＳ 明朝"/>
        <family val="1"/>
        <charset val="128"/>
      </rPr>
      <t>（年間）幹材積成長量</t>
    </r>
    <rPh sb="4" eb="5">
      <t>カン</t>
    </rPh>
    <rPh sb="5" eb="7">
      <t>ザイセキ</t>
    </rPh>
    <rPh sb="7" eb="9">
      <t>セイチョウ</t>
    </rPh>
    <rPh sb="9" eb="10">
      <t>リョウ</t>
    </rPh>
    <phoneticPr fontId="2"/>
  </si>
  <si>
    <r>
      <rPr>
        <sz val="11"/>
        <rFont val="ＭＳ 明朝"/>
        <family val="1"/>
        <charset val="128"/>
      </rPr>
      <t>㎥</t>
    </r>
    <r>
      <rPr>
        <sz val="11"/>
        <rFont val="Century"/>
        <family val="1"/>
      </rPr>
      <t>/ha</t>
    </r>
    <phoneticPr fontId="2"/>
  </si>
  <si>
    <r>
      <rPr>
        <i/>
        <sz val="8"/>
        <rFont val="ＭＳ 明朝"/>
        <family val="1"/>
        <charset val="128"/>
      </rPr>
      <t>（使用する収穫予想表の名称を記載すること）</t>
    </r>
    <r>
      <rPr>
        <sz val="11"/>
        <rFont val="Century"/>
        <family val="1"/>
      </rPr>
      <t xml:space="preserve">
</t>
    </r>
    <rPh sb="1" eb="3">
      <t>シヨウ</t>
    </rPh>
    <rPh sb="5" eb="7">
      <t>シュウカク</t>
    </rPh>
    <rPh sb="7" eb="9">
      <t>ヨソウ</t>
    </rPh>
    <rPh sb="9" eb="10">
      <t>ヒョウ</t>
    </rPh>
    <rPh sb="11" eb="13">
      <t>メイショウ</t>
    </rPh>
    <rPh sb="14" eb="16">
      <t>キサイ</t>
    </rPh>
    <phoneticPr fontId="2"/>
  </si>
  <si>
    <r>
      <rPr>
        <sz val="11"/>
        <rFont val="ＭＳ 明朝"/>
        <family val="1"/>
        <charset val="128"/>
      </rPr>
      <t>検証申請時に</t>
    </r>
    <r>
      <rPr>
        <sz val="11"/>
        <rFont val="Century"/>
        <family val="1"/>
      </rPr>
      <t>1</t>
    </r>
    <r>
      <rPr>
        <sz val="11"/>
        <rFont val="ＭＳ 明朝"/>
        <family val="1"/>
        <charset val="128"/>
      </rPr>
      <t>回</t>
    </r>
    <rPh sb="0" eb="2">
      <t>ケンショウ</t>
    </rPh>
    <rPh sb="2" eb="5">
      <t>シンセイジ</t>
    </rPh>
    <rPh sb="7" eb="8">
      <t>カイ</t>
    </rPh>
    <phoneticPr fontId="2"/>
  </si>
  <si>
    <r>
      <t>Trank</t>
    </r>
    <r>
      <rPr>
        <vertAlign val="subscript"/>
        <sz val="11"/>
        <rFont val="Century"/>
        <family val="1"/>
      </rPr>
      <t>SC,cut,i</t>
    </r>
    <phoneticPr fontId="2"/>
  </si>
  <si>
    <r>
      <rPr>
        <sz val="11"/>
        <rFont val="ＭＳ 明朝"/>
        <family val="1"/>
        <charset val="128"/>
      </rPr>
      <t>幹材積量</t>
    </r>
    <rPh sb="0" eb="1">
      <t>ミキ</t>
    </rPh>
    <rPh sb="1" eb="3">
      <t>ザイセキ</t>
    </rPh>
    <rPh sb="3" eb="4">
      <t>リョウ</t>
    </rPh>
    <phoneticPr fontId="2"/>
  </si>
  <si>
    <r>
      <t>WD</t>
    </r>
    <r>
      <rPr>
        <vertAlign val="subscript"/>
        <sz val="11"/>
        <rFont val="Century"/>
        <family val="1"/>
      </rPr>
      <t>i</t>
    </r>
    <phoneticPr fontId="2"/>
  </si>
  <si>
    <r>
      <rPr>
        <sz val="11"/>
        <rFont val="ＭＳ 明朝"/>
        <family val="1"/>
        <charset val="128"/>
      </rPr>
      <t>容積密度</t>
    </r>
    <phoneticPr fontId="2"/>
  </si>
  <si>
    <r>
      <t>t/</t>
    </r>
    <r>
      <rPr>
        <sz val="11"/>
        <rFont val="ＭＳ 明朝"/>
        <family val="1"/>
        <charset val="128"/>
      </rPr>
      <t>㎥</t>
    </r>
    <phoneticPr fontId="2"/>
  </si>
  <si>
    <r>
      <rPr>
        <sz val="11"/>
        <rFont val="ＭＳ 明朝"/>
        <family val="1"/>
        <charset val="128"/>
      </rPr>
      <t>検証申請時に最新のものを使用</t>
    </r>
    <rPh sb="0" eb="2">
      <t>ケンショウ</t>
    </rPh>
    <rPh sb="2" eb="5">
      <t>シンセイジ</t>
    </rPh>
    <rPh sb="6" eb="8">
      <t>サイシン</t>
    </rPh>
    <rPh sb="12" eb="14">
      <t>シヨウ</t>
    </rPh>
    <phoneticPr fontId="2"/>
  </si>
  <si>
    <r>
      <t>BEF</t>
    </r>
    <r>
      <rPr>
        <vertAlign val="subscript"/>
        <sz val="11"/>
        <rFont val="Century"/>
        <family val="1"/>
      </rPr>
      <t>i</t>
    </r>
    <phoneticPr fontId="2"/>
  </si>
  <si>
    <r>
      <rPr>
        <sz val="11"/>
        <rFont val="ＭＳ 明朝"/>
        <family val="1"/>
        <charset val="128"/>
      </rPr>
      <t>拡大係数</t>
    </r>
    <rPh sb="0" eb="2">
      <t>カクダイ</t>
    </rPh>
    <rPh sb="2" eb="4">
      <t>ケイスウ</t>
    </rPh>
    <phoneticPr fontId="2"/>
  </si>
  <si>
    <r>
      <t>R</t>
    </r>
    <r>
      <rPr>
        <vertAlign val="subscript"/>
        <sz val="11"/>
        <rFont val="Century"/>
        <family val="1"/>
      </rPr>
      <t>ratio,i</t>
    </r>
    <phoneticPr fontId="2"/>
  </si>
  <si>
    <r>
      <rPr>
        <sz val="11"/>
        <rFont val="ＭＳ 明朝"/>
        <family val="1"/>
        <charset val="128"/>
      </rPr>
      <t>地下部率</t>
    </r>
    <rPh sb="0" eb="2">
      <t>チカ</t>
    </rPh>
    <rPh sb="2" eb="3">
      <t>ブ</t>
    </rPh>
    <rPh sb="3" eb="4">
      <t>リツ</t>
    </rPh>
    <phoneticPr fontId="2"/>
  </si>
  <si>
    <r>
      <rPr>
        <sz val="11"/>
        <rFont val="ＭＳ 明朝"/>
        <family val="1"/>
        <charset val="128"/>
      </rPr>
      <t>地位等による階層</t>
    </r>
    <rPh sb="0" eb="2">
      <t>チイ</t>
    </rPh>
    <rPh sb="2" eb="3">
      <t>トウ</t>
    </rPh>
    <rPh sb="6" eb="8">
      <t>カイソウ</t>
    </rPh>
    <phoneticPr fontId="2"/>
  </si>
  <si>
    <r>
      <rPr>
        <sz val="11"/>
        <rFont val="ＭＳ 明朝"/>
        <family val="1"/>
        <charset val="128"/>
      </rPr>
      <t>実測</t>
    </r>
    <rPh sb="0" eb="2">
      <t>ジッソク</t>
    </rPh>
    <phoneticPr fontId="2"/>
  </si>
  <si>
    <r>
      <rPr>
        <i/>
        <sz val="8"/>
        <rFont val="ＭＳ 明朝"/>
        <family val="1"/>
        <charset val="128"/>
      </rPr>
      <t>（地位特定のためのモニタリングプロットは、設定箇所を森林計画図・オルソ画像、空中写真等を用いて別添資料として示すこと）</t>
    </r>
    <r>
      <rPr>
        <sz val="11"/>
        <rFont val="Century"/>
        <family val="1"/>
      </rPr>
      <t xml:space="preserve">
</t>
    </r>
    <rPh sb="1" eb="3">
      <t>チイ</t>
    </rPh>
    <rPh sb="3" eb="5">
      <t>トクテイ</t>
    </rPh>
    <rPh sb="21" eb="23">
      <t>セッテイ</t>
    </rPh>
    <rPh sb="23" eb="25">
      <t>カショ</t>
    </rPh>
    <rPh sb="26" eb="28">
      <t>シンリン</t>
    </rPh>
    <rPh sb="28" eb="30">
      <t>ケイカク</t>
    </rPh>
    <rPh sb="30" eb="31">
      <t>ズ</t>
    </rPh>
    <rPh sb="35" eb="37">
      <t>ガゾウ</t>
    </rPh>
    <rPh sb="38" eb="40">
      <t>クウチュウ</t>
    </rPh>
    <rPh sb="40" eb="42">
      <t>シャシン</t>
    </rPh>
    <rPh sb="42" eb="43">
      <t>トウ</t>
    </rPh>
    <rPh sb="44" eb="45">
      <t>モチ</t>
    </rPh>
    <rPh sb="47" eb="49">
      <t>ベッテン</t>
    </rPh>
    <rPh sb="49" eb="51">
      <t>シリョウ</t>
    </rPh>
    <rPh sb="54" eb="55">
      <t>シメ</t>
    </rPh>
    <phoneticPr fontId="2"/>
  </si>
  <si>
    <r>
      <rPr>
        <i/>
        <sz val="8"/>
        <rFont val="ＭＳ 明朝"/>
        <family val="1"/>
        <charset val="128"/>
      </rPr>
      <t>（胸高直径の測定に使用する計量器を記載）</t>
    </r>
    <r>
      <rPr>
        <sz val="11"/>
        <rFont val="Century"/>
        <family val="1"/>
      </rPr>
      <t xml:space="preserve">
</t>
    </r>
    <rPh sb="1" eb="5">
      <t>キョウコウチョッケイ</t>
    </rPh>
    <rPh sb="6" eb="8">
      <t>ソクテイ</t>
    </rPh>
    <rPh sb="9" eb="11">
      <t>シヨウ</t>
    </rPh>
    <rPh sb="13" eb="16">
      <t>ケイリョウキ</t>
    </rPh>
    <rPh sb="17" eb="19">
      <t>キサイ</t>
    </rPh>
    <phoneticPr fontId="2"/>
  </si>
  <si>
    <r>
      <rPr>
        <i/>
        <sz val="8"/>
        <rFont val="ＭＳ 明朝"/>
        <family val="1"/>
        <charset val="128"/>
      </rPr>
      <t>（樹高の測定に使用する計量器を記載）</t>
    </r>
    <r>
      <rPr>
        <sz val="11"/>
        <rFont val="Century"/>
        <family val="1"/>
      </rPr>
      <t xml:space="preserve">
</t>
    </r>
    <rPh sb="1" eb="3">
      <t>ジュコウ</t>
    </rPh>
    <rPh sb="4" eb="6">
      <t>ソクテイ</t>
    </rPh>
    <rPh sb="7" eb="9">
      <t>シヨウ</t>
    </rPh>
    <rPh sb="11" eb="14">
      <t>ケイリョウキ</t>
    </rPh>
    <rPh sb="15" eb="17">
      <t>キサイ</t>
    </rPh>
    <phoneticPr fontId="2"/>
  </si>
  <si>
    <r>
      <rPr>
        <sz val="11"/>
        <rFont val="ＭＳ 明朝"/>
        <family val="1"/>
        <charset val="128"/>
      </rPr>
      <t>実測（コンパス測量）</t>
    </r>
    <rPh sb="0" eb="2">
      <t>ジッソク</t>
    </rPh>
    <phoneticPr fontId="2"/>
  </si>
  <si>
    <r>
      <rPr>
        <sz val="11"/>
        <rFont val="ＭＳ 明朝"/>
        <family val="1"/>
        <charset val="128"/>
      </rPr>
      <t>実測（</t>
    </r>
    <r>
      <rPr>
        <sz val="11"/>
        <rFont val="Century"/>
        <family val="1"/>
      </rPr>
      <t>GPS</t>
    </r>
    <r>
      <rPr>
        <sz val="11"/>
        <rFont val="ＭＳ 明朝"/>
        <family val="1"/>
        <charset val="128"/>
      </rPr>
      <t>測量）</t>
    </r>
    <rPh sb="0" eb="2">
      <t>ジッソク</t>
    </rPh>
    <rPh sb="6" eb="8">
      <t>ソクリョウ</t>
    </rPh>
    <phoneticPr fontId="2"/>
  </si>
  <si>
    <r>
      <rPr>
        <sz val="11"/>
        <rFont val="ＭＳ 明朝"/>
        <family val="1"/>
        <charset val="128"/>
      </rPr>
      <t>森林</t>
    </r>
    <r>
      <rPr>
        <sz val="11"/>
        <rFont val="Century"/>
        <family val="1"/>
      </rPr>
      <t>GIS</t>
    </r>
    <rPh sb="0" eb="2">
      <t>シンリン</t>
    </rPh>
    <phoneticPr fontId="2"/>
  </si>
  <si>
    <r>
      <rPr>
        <sz val="11"/>
        <rFont val="ＭＳ 明朝"/>
        <family val="1"/>
        <charset val="128"/>
      </rPr>
      <t>収穫予想表</t>
    </r>
    <rPh sb="0" eb="2">
      <t>シュウカク</t>
    </rPh>
    <rPh sb="2" eb="4">
      <t>ヨソウ</t>
    </rPh>
    <rPh sb="4" eb="5">
      <t>ヒョウ</t>
    </rPh>
    <phoneticPr fontId="2"/>
  </si>
  <si>
    <r>
      <rPr>
        <sz val="11"/>
        <rFont val="ＭＳ 明朝"/>
        <family val="1"/>
        <charset val="128"/>
      </rPr>
      <t>システム収穫表（</t>
    </r>
    <r>
      <rPr>
        <sz val="11"/>
        <rFont val="Century"/>
        <family val="1"/>
      </rPr>
      <t>LYCS</t>
    </r>
    <r>
      <rPr>
        <sz val="11"/>
        <rFont val="ＭＳ 明朝"/>
        <family val="1"/>
        <charset val="128"/>
      </rPr>
      <t>等）</t>
    </r>
    <rPh sb="4" eb="6">
      <t>シュウカク</t>
    </rPh>
    <rPh sb="6" eb="7">
      <t>ヒョウ</t>
    </rPh>
    <rPh sb="12" eb="13">
      <t>トウ</t>
    </rPh>
    <phoneticPr fontId="2"/>
  </si>
  <si>
    <r>
      <rPr>
        <sz val="11"/>
        <rFont val="ＭＳ 明朝"/>
        <family val="1"/>
        <charset val="128"/>
      </rPr>
      <t>その他の文献・資料</t>
    </r>
    <rPh sb="2" eb="3">
      <t>タ</t>
    </rPh>
    <rPh sb="4" eb="6">
      <t>ブンケン</t>
    </rPh>
    <rPh sb="7" eb="9">
      <t>シリョウ</t>
    </rPh>
    <phoneticPr fontId="2"/>
  </si>
  <si>
    <r>
      <rPr>
        <sz val="11"/>
        <rFont val="ＭＳ 明朝"/>
        <family val="1"/>
        <charset val="128"/>
      </rPr>
      <t>デフォルト値</t>
    </r>
    <rPh sb="5" eb="6">
      <t>チ</t>
    </rPh>
    <phoneticPr fontId="2"/>
  </si>
  <si>
    <r>
      <rPr>
        <sz val="11"/>
        <rFont val="ＭＳ 明朝"/>
        <family val="1"/>
        <charset val="128"/>
      </rPr>
      <t>初回検証申請時に</t>
    </r>
    <r>
      <rPr>
        <sz val="11"/>
        <rFont val="Century"/>
        <family val="1"/>
      </rPr>
      <t>1</t>
    </r>
    <r>
      <rPr>
        <sz val="11"/>
        <rFont val="ＭＳ 明朝"/>
        <family val="1"/>
        <charset val="128"/>
      </rPr>
      <t>回</t>
    </r>
    <rPh sb="0" eb="2">
      <t>ショカイ</t>
    </rPh>
    <rPh sb="2" eb="4">
      <t>ケンショウ</t>
    </rPh>
    <rPh sb="4" eb="6">
      <t>シンセイ</t>
    </rPh>
    <rPh sb="6" eb="7">
      <t>ジ</t>
    </rPh>
    <rPh sb="9" eb="10">
      <t>カイ</t>
    </rPh>
    <phoneticPr fontId="2"/>
  </si>
  <si>
    <r>
      <rPr>
        <sz val="11"/>
        <rFont val="ＭＳ 明朝"/>
        <family val="1"/>
        <charset val="128"/>
      </rPr>
      <t>検証申請時に</t>
    </r>
    <r>
      <rPr>
        <sz val="11"/>
        <rFont val="Century"/>
        <family val="1"/>
      </rPr>
      <t>1</t>
    </r>
    <r>
      <rPr>
        <sz val="11"/>
        <rFont val="ＭＳ 明朝"/>
        <family val="1"/>
        <charset val="128"/>
      </rPr>
      <t>回</t>
    </r>
    <rPh sb="0" eb="2">
      <t>ケンショウ</t>
    </rPh>
    <rPh sb="2" eb="4">
      <t>シンセイ</t>
    </rPh>
    <rPh sb="4" eb="5">
      <t>ジ</t>
    </rPh>
    <rPh sb="7" eb="8">
      <t>カイ</t>
    </rPh>
    <phoneticPr fontId="2"/>
  </si>
  <si>
    <r>
      <rPr>
        <sz val="11"/>
        <rFont val="ＭＳ 明朝"/>
        <family val="1"/>
        <charset val="128"/>
      </rPr>
      <t>主伐実施時に</t>
    </r>
    <r>
      <rPr>
        <sz val="11"/>
        <rFont val="Century"/>
        <family val="1"/>
      </rPr>
      <t>1</t>
    </r>
    <r>
      <rPr>
        <sz val="11"/>
        <rFont val="ＭＳ 明朝"/>
        <family val="1"/>
        <charset val="128"/>
      </rPr>
      <t>回</t>
    </r>
    <rPh sb="0" eb="2">
      <t>シュバツ</t>
    </rPh>
    <rPh sb="2" eb="4">
      <t>ジッシ</t>
    </rPh>
    <rPh sb="4" eb="5">
      <t>ジ</t>
    </rPh>
    <rPh sb="7" eb="8">
      <t>カイ</t>
    </rPh>
    <phoneticPr fontId="2"/>
  </si>
  <si>
    <r>
      <rPr>
        <sz val="11"/>
        <rFont val="ＭＳ 明朝"/>
        <family val="1"/>
        <charset val="128"/>
      </rPr>
      <t>初回検証申請時に</t>
    </r>
    <r>
      <rPr>
        <sz val="11"/>
        <rFont val="Century"/>
        <family val="1"/>
      </rPr>
      <t>1</t>
    </r>
    <r>
      <rPr>
        <sz val="11"/>
        <rFont val="ＭＳ 明朝"/>
        <family val="1"/>
        <charset val="128"/>
      </rPr>
      <t>回</t>
    </r>
    <rPh sb="0" eb="2">
      <t>ショカイ</t>
    </rPh>
    <rPh sb="2" eb="4">
      <t>ケンショウ</t>
    </rPh>
    <rPh sb="4" eb="7">
      <t>シンセイジ</t>
    </rPh>
    <rPh sb="9" eb="10">
      <t>カイ</t>
    </rPh>
    <phoneticPr fontId="2"/>
  </si>
  <si>
    <r>
      <t>【排出量算定シート】　（FO-001用）</t>
    </r>
    <r>
      <rPr>
        <sz val="11"/>
        <rFont val="ＭＳ Ｐゴシック"/>
        <family val="3"/>
        <charset val="128"/>
      </rPr>
      <t>※1</t>
    </r>
    <rPh sb="1" eb="3">
      <t>ハイシュツ</t>
    </rPh>
    <rPh sb="3" eb="4">
      <t>リョウ</t>
    </rPh>
    <rPh sb="4" eb="6">
      <t>サンテイ</t>
    </rPh>
    <rPh sb="18" eb="19">
      <t>ヨウ</t>
    </rPh>
    <phoneticPr fontId="2"/>
  </si>
  <si>
    <r>
      <t xml:space="preserve">地下部バイオマス中の排出量
</t>
    </r>
    <r>
      <rPr>
        <i/>
        <sz val="10"/>
        <rFont val="ＭＳ Ｐゴシック"/>
        <family val="3"/>
        <charset val="128"/>
      </rPr>
      <t>C</t>
    </r>
    <r>
      <rPr>
        <i/>
        <vertAlign val="subscript"/>
        <sz val="10"/>
        <rFont val="ＭＳ Ｐゴシック"/>
        <family val="3"/>
        <charset val="128"/>
      </rPr>
      <t>cut,BG,i</t>
    </r>
    <r>
      <rPr>
        <sz val="10"/>
        <rFont val="ＭＳ Ｐゴシック"/>
        <family val="3"/>
        <charset val="128"/>
      </rPr>
      <t xml:space="preserve">
(tCO2)</t>
    </r>
    <rPh sb="0" eb="3">
      <t>チカブ</t>
    </rPh>
    <rPh sb="8" eb="9">
      <t>チュウ</t>
    </rPh>
    <rPh sb="10" eb="12">
      <t>ハイシュツ</t>
    </rPh>
    <rPh sb="12" eb="13">
      <t>リョウ</t>
    </rPh>
    <phoneticPr fontId="2"/>
  </si>
  <si>
    <r>
      <t xml:space="preserve">プロジェクト実施後排出量
</t>
    </r>
    <r>
      <rPr>
        <i/>
        <sz val="10"/>
        <rFont val="ＭＳ Ｐゴシック"/>
        <family val="3"/>
        <charset val="128"/>
      </rPr>
      <t>C</t>
    </r>
    <r>
      <rPr>
        <i/>
        <vertAlign val="subscript"/>
        <sz val="10"/>
        <rFont val="ＭＳ Ｐゴシック"/>
        <family val="3"/>
        <charset val="128"/>
      </rPr>
      <t>cut</t>
    </r>
    <r>
      <rPr>
        <sz val="10"/>
        <rFont val="ＭＳ Ｐゴシック"/>
        <family val="3"/>
        <charset val="128"/>
      </rPr>
      <t xml:space="preserve">
(tCO2)</t>
    </r>
    <rPh sb="9" eb="11">
      <t>ハイシュツ</t>
    </rPh>
    <rPh sb="11" eb="12">
      <t>リョウ</t>
    </rPh>
    <phoneticPr fontId="2"/>
  </si>
  <si>
    <r>
      <t xml:space="preserve">地上部バイオマス中の排出量
</t>
    </r>
    <r>
      <rPr>
        <i/>
        <sz val="10"/>
        <rFont val="ＭＳ Ｐゴシック"/>
        <family val="3"/>
        <charset val="128"/>
      </rPr>
      <t>C</t>
    </r>
    <r>
      <rPr>
        <i/>
        <vertAlign val="subscript"/>
        <sz val="10"/>
        <rFont val="ＭＳ Ｐゴシック"/>
        <family val="3"/>
        <charset val="128"/>
      </rPr>
      <t>cut,AG,i</t>
    </r>
    <r>
      <rPr>
        <sz val="10"/>
        <rFont val="ＭＳ Ｐゴシック"/>
        <family val="3"/>
        <charset val="128"/>
      </rPr>
      <t xml:space="preserve">
(tCO2)</t>
    </r>
    <rPh sb="0" eb="2">
      <t>チジョウ</t>
    </rPh>
    <rPh sb="2" eb="3">
      <t>ブ</t>
    </rPh>
    <rPh sb="8" eb="9">
      <t>チュウ</t>
    </rPh>
    <rPh sb="10" eb="12">
      <t>ハイシュツ</t>
    </rPh>
    <rPh sb="12" eb="13">
      <t>リョウ</t>
    </rPh>
    <phoneticPr fontId="2"/>
  </si>
  <si>
    <r>
      <t xml:space="preserve">主伐前の単位面積当たりの幹材積量
</t>
    </r>
    <r>
      <rPr>
        <i/>
        <sz val="10"/>
        <rFont val="ＭＳ Ｐゴシック"/>
        <family val="3"/>
        <charset val="128"/>
      </rPr>
      <t>Trunk</t>
    </r>
    <r>
      <rPr>
        <i/>
        <vertAlign val="subscript"/>
        <sz val="10"/>
        <rFont val="ＭＳ Ｐゴシック"/>
        <family val="3"/>
        <charset val="128"/>
      </rPr>
      <t>SC,cut,i</t>
    </r>
    <r>
      <rPr>
        <sz val="10"/>
        <rFont val="ＭＳ Ｐゴシック"/>
        <family val="3"/>
        <charset val="128"/>
      </rPr>
      <t xml:space="preserve">
(m</t>
    </r>
    <r>
      <rPr>
        <vertAlign val="superscript"/>
        <sz val="10"/>
        <rFont val="ＭＳ Ｐゴシック"/>
        <family val="3"/>
        <charset val="128"/>
      </rPr>
      <t>3</t>
    </r>
    <r>
      <rPr>
        <sz val="10"/>
        <rFont val="ＭＳ Ｐゴシック"/>
        <family val="3"/>
        <charset val="128"/>
      </rPr>
      <t>/ha)
※3</t>
    </r>
    <rPh sb="0" eb="2">
      <t>シュバツ</t>
    </rPh>
    <rPh sb="2" eb="3">
      <t>マエ</t>
    </rPh>
    <rPh sb="4" eb="9">
      <t>タンイメンセキア</t>
    </rPh>
    <rPh sb="12" eb="13">
      <t>ミキ</t>
    </rPh>
    <rPh sb="13" eb="15">
      <t>ザイセキ</t>
    </rPh>
    <rPh sb="15" eb="16">
      <t>リョウ</t>
    </rPh>
    <phoneticPr fontId="2"/>
  </si>
  <si>
    <r>
      <rPr>
        <sz val="10"/>
        <rFont val="ＭＳ Ｐゴシック"/>
        <family val="3"/>
        <charset val="128"/>
      </rPr>
      <t>幹のバイオマス量に枝葉のバイオマス量を加算補正するための係数
（拡大係数）</t>
    </r>
    <r>
      <rPr>
        <i/>
        <sz val="10"/>
        <rFont val="ＭＳ Ｐゴシック"/>
        <family val="3"/>
        <charset val="128"/>
      </rPr>
      <t xml:space="preserve">
BEF</t>
    </r>
    <r>
      <rPr>
        <i/>
        <vertAlign val="subscript"/>
        <sz val="10"/>
        <rFont val="ＭＳ Ｐゴシック"/>
        <family val="3"/>
        <charset val="128"/>
      </rPr>
      <t>i</t>
    </r>
    <r>
      <rPr>
        <i/>
        <sz val="10"/>
        <rFont val="ＭＳ Ｐゴシック"/>
        <family val="3"/>
        <charset val="128"/>
      </rPr>
      <t xml:space="preserve">
</t>
    </r>
    <r>
      <rPr>
        <sz val="10"/>
        <rFont val="ＭＳ Ｐゴシック"/>
        <family val="3"/>
        <charset val="128"/>
      </rPr>
      <t>※3</t>
    </r>
    <rPh sb="0" eb="1">
      <t>ミキ</t>
    </rPh>
    <rPh sb="7" eb="8">
      <t>リョウ</t>
    </rPh>
    <rPh sb="9" eb="11">
      <t>エダハ</t>
    </rPh>
    <rPh sb="17" eb="18">
      <t>リョウ</t>
    </rPh>
    <rPh sb="19" eb="21">
      <t>カサン</t>
    </rPh>
    <rPh sb="21" eb="23">
      <t>ホセイ</t>
    </rPh>
    <rPh sb="28" eb="30">
      <t>ケイスウ</t>
    </rPh>
    <rPh sb="32" eb="34">
      <t>カクダイ</t>
    </rPh>
    <rPh sb="34" eb="36">
      <t>ケイスウ</t>
    </rPh>
    <phoneticPr fontId="2"/>
  </si>
  <si>
    <r>
      <t>※</t>
    </r>
    <r>
      <rPr>
        <sz val="11"/>
        <rFont val="ＭＳ Ｐゴシック"/>
        <family val="3"/>
        <charset val="128"/>
      </rPr>
      <t>3 主伐を実施した年度以外は、0または空欄とすること。</t>
    </r>
    <rPh sb="3" eb="5">
      <t>シュバツ</t>
    </rPh>
    <rPh sb="6" eb="8">
      <t>ジッシ</t>
    </rPh>
    <rPh sb="10" eb="12">
      <t>ネンド</t>
    </rPh>
    <rPh sb="12" eb="14">
      <t>イガイ</t>
    </rPh>
    <rPh sb="20" eb="22">
      <t>クウラン</t>
    </rPh>
    <phoneticPr fontId="2"/>
  </si>
  <si>
    <r>
      <t>C</t>
    </r>
    <r>
      <rPr>
        <i/>
        <vertAlign val="subscript"/>
        <sz val="11"/>
        <rFont val="Century"/>
        <family val="1"/>
      </rPr>
      <t>stock</t>
    </r>
    <phoneticPr fontId="2"/>
  </si>
  <si>
    <r>
      <t>C</t>
    </r>
    <r>
      <rPr>
        <i/>
        <vertAlign val="subscript"/>
        <sz val="11"/>
        <rFont val="Century"/>
        <family val="1"/>
      </rPr>
      <t>stock</t>
    </r>
    <phoneticPr fontId="2"/>
  </si>
  <si>
    <r>
      <t>C</t>
    </r>
    <r>
      <rPr>
        <i/>
        <vertAlign val="subscript"/>
        <sz val="11"/>
        <rFont val="Century"/>
        <family val="1"/>
      </rPr>
      <t>stock</t>
    </r>
    <phoneticPr fontId="2"/>
  </si>
  <si>
    <r>
      <t>C</t>
    </r>
    <r>
      <rPr>
        <i/>
        <vertAlign val="subscript"/>
        <sz val="11"/>
        <rFont val="Century"/>
        <family val="1"/>
      </rPr>
      <t>stock,AG</t>
    </r>
    <phoneticPr fontId="2"/>
  </si>
  <si>
    <r>
      <t>C</t>
    </r>
    <r>
      <rPr>
        <i/>
        <vertAlign val="subscript"/>
        <sz val="11"/>
        <rFont val="Century"/>
        <family val="1"/>
      </rPr>
      <t>stock,BG</t>
    </r>
    <phoneticPr fontId="2"/>
  </si>
  <si>
    <r>
      <t>C</t>
    </r>
    <r>
      <rPr>
        <i/>
        <vertAlign val="subscript"/>
        <sz val="11"/>
        <rFont val="Century"/>
        <family val="1"/>
      </rPr>
      <t>stock,BG</t>
    </r>
    <phoneticPr fontId="2"/>
  </si>
  <si>
    <r>
      <rPr>
        <sz val="10"/>
        <rFont val="ＭＳ 明朝"/>
        <family val="1"/>
        <charset val="128"/>
      </rPr>
      <t>当該年度の地上部バイオマス中の排出量及び当該年度の地下部バイオマス中の排出量の詳細については、（別紙）排出量算定シート</t>
    </r>
    <r>
      <rPr>
        <sz val="10"/>
        <rFont val="Century"/>
        <family val="1"/>
      </rPr>
      <t>(FO-002)</t>
    </r>
    <r>
      <rPr>
        <sz val="10"/>
        <rFont val="ＭＳ 明朝"/>
        <family val="1"/>
        <charset val="128"/>
      </rPr>
      <t>に記載すること。</t>
    </r>
    <rPh sb="0" eb="2">
      <t>トウガイ</t>
    </rPh>
    <rPh sb="2" eb="4">
      <t>ネンド</t>
    </rPh>
    <rPh sb="5" eb="8">
      <t>チジョウブ</t>
    </rPh>
    <rPh sb="13" eb="14">
      <t>チュウ</t>
    </rPh>
    <rPh sb="15" eb="17">
      <t>ハイシュツ</t>
    </rPh>
    <rPh sb="17" eb="18">
      <t>リョウ</t>
    </rPh>
    <rPh sb="18" eb="19">
      <t>オヨ</t>
    </rPh>
    <rPh sb="20" eb="22">
      <t>トウガイ</t>
    </rPh>
    <rPh sb="22" eb="24">
      <t>ネンド</t>
    </rPh>
    <rPh sb="25" eb="27">
      <t>チカ</t>
    </rPh>
    <rPh sb="27" eb="28">
      <t>ブ</t>
    </rPh>
    <rPh sb="33" eb="34">
      <t>チュウ</t>
    </rPh>
    <rPh sb="35" eb="37">
      <t>ハイシュツ</t>
    </rPh>
    <rPh sb="37" eb="38">
      <t>リョウ</t>
    </rPh>
    <rPh sb="38" eb="39">
      <t>シュウリョウ</t>
    </rPh>
    <rPh sb="39" eb="41">
      <t>ショウサイ</t>
    </rPh>
    <rPh sb="48" eb="50">
      <t>ベッシ</t>
    </rPh>
    <rPh sb="51" eb="54">
      <t>ハイシュツリョウ</t>
    </rPh>
    <rPh sb="54" eb="56">
      <t>サンテイ</t>
    </rPh>
    <rPh sb="68" eb="70">
      <t>キサイ</t>
    </rPh>
    <phoneticPr fontId="2"/>
  </si>
  <si>
    <r>
      <rPr>
        <sz val="11"/>
        <rFont val="ＭＳ 明朝"/>
        <family val="1"/>
        <charset val="128"/>
      </rPr>
      <t>　転用のない草地、農地等は、現時点においては日本国温室効果ガスインベントリ上吸収量として計上されていないため、ベースライン吸収量は</t>
    </r>
    <r>
      <rPr>
        <sz val="11"/>
        <rFont val="Century"/>
        <family val="1"/>
      </rPr>
      <t>0</t>
    </r>
    <r>
      <rPr>
        <sz val="11"/>
        <rFont val="ＭＳ 明朝"/>
        <family val="1"/>
        <charset val="128"/>
      </rPr>
      <t>とする。</t>
    </r>
    <phoneticPr fontId="2"/>
  </si>
  <si>
    <t>当該年度の伐採・刈払いに伴う地上部バイオマス中の排出量</t>
    <rPh sb="0" eb="2">
      <t>トウガイ</t>
    </rPh>
    <rPh sb="2" eb="4">
      <t>ネンド</t>
    </rPh>
    <rPh sb="5" eb="7">
      <t>バッサイ</t>
    </rPh>
    <rPh sb="8" eb="9">
      <t>カリ</t>
    </rPh>
    <rPh sb="9" eb="10">
      <t>バラ</t>
    </rPh>
    <rPh sb="12" eb="13">
      <t>トモナ</t>
    </rPh>
    <rPh sb="14" eb="17">
      <t>チジョウブ</t>
    </rPh>
    <rPh sb="22" eb="23">
      <t>チュウ</t>
    </rPh>
    <rPh sb="24" eb="26">
      <t>ハイシュツ</t>
    </rPh>
    <rPh sb="26" eb="27">
      <t>リョウ</t>
    </rPh>
    <phoneticPr fontId="2"/>
  </si>
  <si>
    <t>当該年度の伐採・刈払いに伴う地下部バイオマス中の排出量</t>
    <rPh sb="0" eb="2">
      <t>トウガイ</t>
    </rPh>
    <rPh sb="2" eb="4">
      <t>ネンド</t>
    </rPh>
    <rPh sb="5" eb="7">
      <t>バッサイ</t>
    </rPh>
    <rPh sb="8" eb="9">
      <t>カ</t>
    </rPh>
    <rPh sb="9" eb="10">
      <t>ハラ</t>
    </rPh>
    <rPh sb="12" eb="13">
      <t>トモナ</t>
    </rPh>
    <rPh sb="14" eb="16">
      <t>チカ</t>
    </rPh>
    <rPh sb="16" eb="17">
      <t>ブ</t>
    </rPh>
    <rPh sb="22" eb="23">
      <t>チュウ</t>
    </rPh>
    <rPh sb="24" eb="26">
      <t>ハイシュツ</t>
    </rPh>
    <rPh sb="26" eb="27">
      <t>リョウ</t>
    </rPh>
    <phoneticPr fontId="2"/>
  </si>
  <si>
    <r>
      <t>【排出量算定シート】（FO-002用）</t>
    </r>
    <r>
      <rPr>
        <sz val="11"/>
        <rFont val="ＭＳ Ｐゴシック"/>
        <family val="3"/>
        <charset val="128"/>
      </rPr>
      <t>※1</t>
    </r>
    <rPh sb="1" eb="3">
      <t>ハイシュツ</t>
    </rPh>
    <rPh sb="3" eb="4">
      <t>リョウ</t>
    </rPh>
    <rPh sb="4" eb="6">
      <t>サンテイ</t>
    </rPh>
    <rPh sb="17" eb="18">
      <t>ヨウ</t>
    </rPh>
    <phoneticPr fontId="2"/>
  </si>
  <si>
    <r>
      <t xml:space="preserve">地上部のCO2蓄積量
（tCO2/ha）
</t>
    </r>
    <r>
      <rPr>
        <sz val="10"/>
        <rFont val="ＭＳ Ｐゴシック"/>
        <family val="3"/>
        <charset val="128"/>
      </rPr>
      <t>※3</t>
    </r>
    <rPh sb="0" eb="3">
      <t>チジョウブ</t>
    </rPh>
    <rPh sb="7" eb="10">
      <t>チクセキリョウ</t>
    </rPh>
    <phoneticPr fontId="2"/>
  </si>
  <si>
    <r>
      <t xml:space="preserve">地下部のCO2蓄積量
（tCO2/ha）
</t>
    </r>
    <r>
      <rPr>
        <sz val="10"/>
        <rFont val="ＭＳ Ｐゴシック"/>
        <family val="3"/>
        <charset val="128"/>
      </rPr>
      <t>※3</t>
    </r>
    <rPh sb="0" eb="2">
      <t>チカ</t>
    </rPh>
    <rPh sb="2" eb="3">
      <t>ブ</t>
    </rPh>
    <rPh sb="7" eb="10">
      <t>チクセキリョウ</t>
    </rPh>
    <phoneticPr fontId="2"/>
  </si>
  <si>
    <r>
      <t xml:space="preserve">伐採・刈払いに伴う地上部バイオマスの排出量
</t>
    </r>
    <r>
      <rPr>
        <i/>
        <sz val="10"/>
        <rFont val="ＭＳ Ｐゴシック"/>
        <family val="3"/>
        <charset val="128"/>
      </rPr>
      <t>C</t>
    </r>
    <r>
      <rPr>
        <i/>
        <vertAlign val="subscript"/>
        <sz val="10"/>
        <rFont val="ＭＳ Ｐゴシック"/>
        <family val="3"/>
        <charset val="128"/>
      </rPr>
      <t>stock,AG</t>
    </r>
    <r>
      <rPr>
        <sz val="10"/>
        <rFont val="ＭＳ Ｐゴシック"/>
        <family val="3"/>
        <charset val="128"/>
      </rPr>
      <t xml:space="preserve">
（tCO2）
※3</t>
    </r>
    <rPh sb="0" eb="2">
      <t>バッサイ</t>
    </rPh>
    <rPh sb="3" eb="4">
      <t>カリ</t>
    </rPh>
    <rPh sb="4" eb="5">
      <t>バラ</t>
    </rPh>
    <rPh sb="7" eb="8">
      <t>トモナ</t>
    </rPh>
    <rPh sb="9" eb="11">
      <t>チジョウ</t>
    </rPh>
    <rPh sb="11" eb="12">
      <t>ブ</t>
    </rPh>
    <rPh sb="18" eb="20">
      <t>ハイシュツ</t>
    </rPh>
    <rPh sb="20" eb="21">
      <t>リョウ</t>
    </rPh>
    <phoneticPr fontId="2"/>
  </si>
  <si>
    <r>
      <t xml:space="preserve">伐採・刈払いに伴う地下部バイオマスの排出量
</t>
    </r>
    <r>
      <rPr>
        <i/>
        <sz val="10"/>
        <rFont val="ＭＳ Ｐゴシック"/>
        <family val="3"/>
        <charset val="128"/>
      </rPr>
      <t>C</t>
    </r>
    <r>
      <rPr>
        <i/>
        <vertAlign val="subscript"/>
        <sz val="10"/>
        <rFont val="ＭＳ Ｐゴシック"/>
        <family val="3"/>
        <charset val="128"/>
      </rPr>
      <t>stock,BG</t>
    </r>
    <r>
      <rPr>
        <sz val="10"/>
        <rFont val="ＭＳ Ｐゴシック"/>
        <family val="3"/>
        <charset val="128"/>
      </rPr>
      <t xml:space="preserve">
（tCO2）
※3</t>
    </r>
    <rPh sb="0" eb="2">
      <t>バッサイ</t>
    </rPh>
    <rPh sb="3" eb="4">
      <t>カリ</t>
    </rPh>
    <rPh sb="4" eb="5">
      <t>バラ</t>
    </rPh>
    <rPh sb="7" eb="8">
      <t>トモナ</t>
    </rPh>
    <rPh sb="9" eb="12">
      <t>チカブ</t>
    </rPh>
    <rPh sb="18" eb="20">
      <t>ハイシュツ</t>
    </rPh>
    <rPh sb="20" eb="21">
      <t>リョウ</t>
    </rPh>
    <phoneticPr fontId="2"/>
  </si>
  <si>
    <r>
      <t xml:space="preserve">プロジェクト実施後排出量
</t>
    </r>
    <r>
      <rPr>
        <i/>
        <sz val="10"/>
        <rFont val="ＭＳ Ｐゴシック"/>
        <family val="3"/>
        <charset val="128"/>
      </rPr>
      <t>C</t>
    </r>
    <r>
      <rPr>
        <i/>
        <vertAlign val="subscript"/>
        <sz val="10"/>
        <rFont val="ＭＳ Ｐゴシック"/>
        <family val="3"/>
        <charset val="128"/>
      </rPr>
      <t>stock</t>
    </r>
    <r>
      <rPr>
        <sz val="10"/>
        <rFont val="ＭＳ Ｐゴシック"/>
        <family val="3"/>
        <charset val="128"/>
      </rPr>
      <t xml:space="preserve">
（tCO2）</t>
    </r>
    <rPh sb="6" eb="9">
      <t>ジッシゴ</t>
    </rPh>
    <rPh sb="9" eb="11">
      <t>ハイシュツ</t>
    </rPh>
    <rPh sb="11" eb="12">
      <t>リョウ</t>
    </rPh>
    <phoneticPr fontId="2"/>
  </si>
  <si>
    <t>入力箇所</t>
    <rPh sb="0" eb="2">
      <t>ニュウリョク</t>
    </rPh>
    <rPh sb="2" eb="4">
      <t>カショ</t>
    </rPh>
    <phoneticPr fontId="2"/>
  </si>
  <si>
    <t>参照箇所</t>
    <rPh sb="0" eb="2">
      <t>サンショウ</t>
    </rPh>
    <rPh sb="2" eb="4">
      <t>カショ</t>
    </rPh>
    <phoneticPr fontId="2"/>
  </si>
  <si>
    <t>：入力すべき箇所</t>
    <rPh sb="1" eb="3">
      <t>ニュウリョク</t>
    </rPh>
    <rPh sb="6" eb="8">
      <t>カショ</t>
    </rPh>
    <phoneticPr fontId="2"/>
  </si>
  <si>
    <t>：自動で計算又は参照される箇所</t>
    <rPh sb="1" eb="3">
      <t>ジドウ</t>
    </rPh>
    <rPh sb="4" eb="6">
      <t>ケイサン</t>
    </rPh>
    <rPh sb="6" eb="7">
      <t>マタ</t>
    </rPh>
    <rPh sb="8" eb="10">
      <t>サンショウ</t>
    </rPh>
    <rPh sb="13" eb="15">
      <t>カショ</t>
    </rPh>
    <phoneticPr fontId="2"/>
  </si>
  <si>
    <t>※5 最終年度のみ、1年に満たない期間でのモニタリングが可能。モニタリング期間が1年に満たない場合には、年度の開始日からモニタリング終了日までの日数に変更すること。</t>
    <rPh sb="3" eb="5">
      <t>サイシュウ</t>
    </rPh>
    <rPh sb="5" eb="7">
      <t>ネンド</t>
    </rPh>
    <rPh sb="11" eb="12">
      <t>ネン</t>
    </rPh>
    <rPh sb="13" eb="14">
      <t>ミ</t>
    </rPh>
    <rPh sb="17" eb="19">
      <t>キカン</t>
    </rPh>
    <rPh sb="28" eb="30">
      <t>カノウ</t>
    </rPh>
    <rPh sb="37" eb="39">
      <t>キカン</t>
    </rPh>
    <rPh sb="41" eb="42">
      <t>ネン</t>
    </rPh>
    <rPh sb="43" eb="44">
      <t>ミ</t>
    </rPh>
    <rPh sb="47" eb="49">
      <t>バアイ</t>
    </rPh>
    <rPh sb="52" eb="54">
      <t>ネンド</t>
    </rPh>
    <rPh sb="55" eb="58">
      <t>カイシビ</t>
    </rPh>
    <rPh sb="66" eb="69">
      <t>シュウリョウビ</t>
    </rPh>
    <rPh sb="72" eb="74">
      <t>ニッスウ</t>
    </rPh>
    <rPh sb="75" eb="77">
      <t>ヘンコウ</t>
    </rPh>
    <phoneticPr fontId="2"/>
  </si>
  <si>
    <r>
      <t>B.2.1</t>
    </r>
    <r>
      <rPr>
        <sz val="12"/>
        <rFont val="ＭＳ 明朝"/>
        <family val="1"/>
        <charset val="128"/>
      </rPr>
      <t>　認証対象期間</t>
    </r>
    <rPh sb="6" eb="8">
      <t>ニンショウ</t>
    </rPh>
    <rPh sb="8" eb="10">
      <t>タイショウ</t>
    </rPh>
    <rPh sb="10" eb="12">
      <t>キカン</t>
    </rPh>
    <phoneticPr fontId="2"/>
  </si>
  <si>
    <r>
      <rPr>
        <b/>
        <sz val="11"/>
        <rFont val="ＭＳ 明朝"/>
        <family val="1"/>
        <charset val="128"/>
      </rPr>
      <t>モニタリング方法</t>
    </r>
    <r>
      <rPr>
        <sz val="11"/>
        <rFont val="ＭＳ 明朝"/>
        <family val="1"/>
        <charset val="128"/>
      </rPr>
      <t>　※3</t>
    </r>
    <rPh sb="6" eb="8">
      <t>ホウホウ</t>
    </rPh>
    <phoneticPr fontId="2"/>
  </si>
  <si>
    <t>※1 プロジェクト登録申請日以降モニタリング方法に変更がない場合は、プロジェクト計画書と同じ内容を記載する。</t>
    <rPh sb="9" eb="11">
      <t>トウロク</t>
    </rPh>
    <rPh sb="11" eb="13">
      <t>シンセイ</t>
    </rPh>
    <rPh sb="13" eb="14">
      <t>ビ</t>
    </rPh>
    <rPh sb="14" eb="16">
      <t>イコウ</t>
    </rPh>
    <rPh sb="22" eb="24">
      <t>ホウホウ</t>
    </rPh>
    <rPh sb="25" eb="27">
      <t>ヘンコウ</t>
    </rPh>
    <rPh sb="30" eb="32">
      <t>バアイ</t>
    </rPh>
    <rPh sb="40" eb="43">
      <t>ケイカクショ</t>
    </rPh>
    <rPh sb="44" eb="45">
      <t>オナ</t>
    </rPh>
    <rPh sb="46" eb="48">
      <t>ナイヨウ</t>
    </rPh>
    <rPh sb="49" eb="51">
      <t>キサイ</t>
    </rPh>
    <phoneticPr fontId="2"/>
  </si>
  <si>
    <t>※2 面積、胸高直径、樹高の実測結果の野帳等は、検証機関や制度管理者から要求があった場合に提出できるよう準備しておくこと。</t>
    <rPh sb="3" eb="5">
      <t>メンセキ</t>
    </rPh>
    <rPh sb="6" eb="10">
      <t>キョウコウチョッケイ</t>
    </rPh>
    <rPh sb="11" eb="13">
      <t>ジュコウ</t>
    </rPh>
    <rPh sb="14" eb="16">
      <t>ジッソク</t>
    </rPh>
    <rPh sb="16" eb="18">
      <t>ケッカ</t>
    </rPh>
    <rPh sb="19" eb="21">
      <t>ヤチョウ</t>
    </rPh>
    <rPh sb="21" eb="22">
      <t>トウ</t>
    </rPh>
    <rPh sb="24" eb="26">
      <t>ケンショウ</t>
    </rPh>
    <rPh sb="26" eb="28">
      <t>キカン</t>
    </rPh>
    <rPh sb="29" eb="31">
      <t>セイド</t>
    </rPh>
    <rPh sb="31" eb="34">
      <t>カンリシャ</t>
    </rPh>
    <rPh sb="36" eb="38">
      <t>ヨウキュウ</t>
    </rPh>
    <rPh sb="42" eb="44">
      <t>バアイ</t>
    </rPh>
    <rPh sb="45" eb="47">
      <t>テイシュツ</t>
    </rPh>
    <rPh sb="52" eb="54">
      <t>ジュンビ</t>
    </rPh>
    <phoneticPr fontId="2"/>
  </si>
  <si>
    <t>※3 モニタリングエリアごとに異なるモニタリング方法を適用する場合には、行を追加した上でモニタリングエリアごとに記載すること。</t>
    <rPh sb="15" eb="16">
      <t>コト</t>
    </rPh>
    <rPh sb="24" eb="26">
      <t>ホウホウ</t>
    </rPh>
    <rPh sb="27" eb="29">
      <t>テキヨウ</t>
    </rPh>
    <rPh sb="31" eb="33">
      <t>バアイ</t>
    </rPh>
    <rPh sb="36" eb="37">
      <t>ギョウ</t>
    </rPh>
    <rPh sb="38" eb="40">
      <t>ツイカ</t>
    </rPh>
    <rPh sb="42" eb="43">
      <t>ウエ</t>
    </rPh>
    <rPh sb="56" eb="58">
      <t>キサイ</t>
    </rPh>
    <phoneticPr fontId="2"/>
  </si>
  <si>
    <r>
      <t xml:space="preserve">森林の樹種、地位等による階層
（地位）
</t>
    </r>
    <r>
      <rPr>
        <i/>
        <sz val="10"/>
        <rFont val="ＭＳ Ｐゴシック"/>
        <family val="3"/>
        <charset val="128"/>
      </rPr>
      <t xml:space="preserve">i
</t>
    </r>
    <r>
      <rPr>
        <sz val="10"/>
        <rFont val="ＭＳ Ｐゴシック"/>
        <family val="3"/>
        <charset val="128"/>
      </rPr>
      <t>※3</t>
    </r>
    <rPh sb="0" eb="2">
      <t>シンリン</t>
    </rPh>
    <rPh sb="3" eb="5">
      <t>ジュシュ</t>
    </rPh>
    <rPh sb="6" eb="8">
      <t>チイ</t>
    </rPh>
    <rPh sb="8" eb="9">
      <t>トウ</t>
    </rPh>
    <rPh sb="12" eb="14">
      <t>カイソウ</t>
    </rPh>
    <rPh sb="16" eb="18">
      <t>チイ</t>
    </rPh>
    <phoneticPr fontId="2"/>
  </si>
  <si>
    <r>
      <t xml:space="preserve">森林の樹種、地位等による階層
（地位）
</t>
    </r>
    <r>
      <rPr>
        <i/>
        <sz val="10"/>
        <rFont val="ＭＳ Ｐゴシック"/>
        <family val="3"/>
        <charset val="128"/>
      </rPr>
      <t>i</t>
    </r>
    <r>
      <rPr>
        <i/>
        <sz val="10"/>
        <rFont val="ＭＳ Ｐゴシック"/>
        <family val="3"/>
        <charset val="128"/>
      </rPr>
      <t xml:space="preserve">
</t>
    </r>
    <r>
      <rPr>
        <sz val="10"/>
        <rFont val="ＭＳ Ｐゴシック"/>
        <family val="3"/>
        <charset val="128"/>
      </rPr>
      <t>※2</t>
    </r>
    <rPh sb="0" eb="2">
      <t>シンリン</t>
    </rPh>
    <rPh sb="3" eb="5">
      <t>ジュシュ</t>
    </rPh>
    <rPh sb="6" eb="8">
      <t>チイ</t>
    </rPh>
    <rPh sb="8" eb="9">
      <t>トウ</t>
    </rPh>
    <rPh sb="12" eb="14">
      <t>カイソウ</t>
    </rPh>
    <rPh sb="16" eb="18">
      <t>チイ</t>
    </rPh>
    <phoneticPr fontId="2"/>
  </si>
  <si>
    <r>
      <t>B.1</t>
    </r>
    <r>
      <rPr>
        <b/>
        <sz val="14"/>
        <rFont val="ＭＳ 明朝"/>
        <family val="1"/>
        <charset val="128"/>
      </rPr>
      <t>　モニタリング実績　※</t>
    </r>
    <r>
      <rPr>
        <b/>
        <sz val="14"/>
        <rFont val="Century"/>
        <family val="1"/>
      </rPr>
      <t>1</t>
    </r>
    <r>
      <rPr>
        <b/>
        <sz val="14"/>
        <rFont val="ＭＳ 明朝"/>
        <family val="1"/>
        <charset val="128"/>
      </rPr>
      <t>　※</t>
    </r>
    <r>
      <rPr>
        <b/>
        <sz val="14"/>
        <rFont val="Century"/>
        <family val="1"/>
      </rPr>
      <t>2</t>
    </r>
    <rPh sb="10" eb="12">
      <t>ジッセキ</t>
    </rPh>
    <phoneticPr fontId="2"/>
  </si>
  <si>
    <r>
      <t>B.2</t>
    </r>
    <r>
      <rPr>
        <b/>
        <sz val="14"/>
        <rFont val="ＭＳ 明朝"/>
        <family val="1"/>
        <charset val="128"/>
      </rPr>
      <t>　吸収量の算定結果</t>
    </r>
    <rPh sb="4" eb="7">
      <t>キュウシュウリョウ</t>
    </rPh>
    <rPh sb="8" eb="10">
      <t>サンテイ</t>
    </rPh>
    <rPh sb="10" eb="12">
      <t>ケッカ</t>
    </rPh>
    <phoneticPr fontId="2"/>
  </si>
  <si>
    <r>
      <t>B.2.2</t>
    </r>
    <r>
      <rPr>
        <sz val="12"/>
        <rFont val="ＭＳ 明朝"/>
        <family val="1"/>
        <charset val="128"/>
      </rPr>
      <t>　吸収量</t>
    </r>
    <rPh sb="6" eb="9">
      <t>キュウシュウリョウ</t>
    </rPh>
    <phoneticPr fontId="2"/>
  </si>
  <si>
    <r>
      <rPr>
        <sz val="10"/>
        <rFont val="ＭＳ 明朝"/>
        <family val="1"/>
        <charset val="128"/>
      </rPr>
      <t>当該年度のプロジェクト実施後吸収量は、</t>
    </r>
    <r>
      <rPr>
        <sz val="10"/>
        <rFont val="Century"/>
        <family val="1"/>
      </rPr>
      <t>B.2.3</t>
    </r>
    <r>
      <rPr>
        <sz val="10"/>
        <rFont val="ＭＳ 明朝"/>
        <family val="1"/>
        <charset val="128"/>
      </rPr>
      <t>に記載の当該年度のプロジェクト実施後吸収量を記載すること。</t>
    </r>
    <rPh sb="0" eb="2">
      <t>トウガイ</t>
    </rPh>
    <rPh sb="2" eb="4">
      <t>ネンド</t>
    </rPh>
    <rPh sb="11" eb="14">
      <t>ジッシゴ</t>
    </rPh>
    <rPh sb="14" eb="17">
      <t>キュウシュウリョウ</t>
    </rPh>
    <rPh sb="25" eb="27">
      <t>キサイ</t>
    </rPh>
    <rPh sb="28" eb="30">
      <t>トウガイ</t>
    </rPh>
    <rPh sb="30" eb="32">
      <t>ネンド</t>
    </rPh>
    <rPh sb="39" eb="42">
      <t>ジッシゴ</t>
    </rPh>
    <rPh sb="42" eb="45">
      <t>キュウシュウリョウ</t>
    </rPh>
    <rPh sb="46" eb="48">
      <t>キサイ</t>
    </rPh>
    <phoneticPr fontId="2"/>
  </si>
  <si>
    <r>
      <rPr>
        <sz val="10"/>
        <rFont val="ＭＳ 明朝"/>
        <family val="1"/>
        <charset val="128"/>
      </rPr>
      <t>当該年度のプロジェクト実施後排出量は、</t>
    </r>
    <r>
      <rPr>
        <sz val="10"/>
        <rFont val="Century"/>
        <family val="1"/>
      </rPr>
      <t>B.2.4</t>
    </r>
    <r>
      <rPr>
        <sz val="10"/>
        <rFont val="ＭＳ 明朝"/>
        <family val="1"/>
        <charset val="128"/>
      </rPr>
      <t>に記載の当該年度のプロジェクト実施後排出量を記載すること。</t>
    </r>
    <rPh sb="0" eb="2">
      <t>トウガイ</t>
    </rPh>
    <rPh sb="2" eb="4">
      <t>ネンド</t>
    </rPh>
    <rPh sb="14" eb="17">
      <t>ハイシュツリョウ</t>
    </rPh>
    <rPh sb="28" eb="30">
      <t>トウガイ</t>
    </rPh>
    <rPh sb="30" eb="32">
      <t>ネンド</t>
    </rPh>
    <rPh sb="39" eb="42">
      <t>ジッシゴ</t>
    </rPh>
    <rPh sb="42" eb="44">
      <t>ハイシュツ</t>
    </rPh>
    <phoneticPr fontId="2"/>
  </si>
  <si>
    <r>
      <rPr>
        <sz val="10"/>
        <rFont val="ＭＳ 明朝"/>
        <family val="1"/>
        <charset val="128"/>
      </rPr>
      <t>当該年度のベースライン吸収量は、</t>
    </r>
    <r>
      <rPr>
        <sz val="10"/>
        <rFont val="Century"/>
        <family val="1"/>
      </rPr>
      <t>B.2.5</t>
    </r>
    <r>
      <rPr>
        <sz val="10"/>
        <rFont val="ＭＳ 明朝"/>
        <family val="1"/>
        <charset val="128"/>
      </rPr>
      <t>に記載のベースライン吸収量を記載すること。</t>
    </r>
    <rPh sb="0" eb="2">
      <t>トウガイ</t>
    </rPh>
    <rPh sb="2" eb="4">
      <t>ネンド</t>
    </rPh>
    <rPh sb="11" eb="13">
      <t>キュウシュウ</t>
    </rPh>
    <rPh sb="13" eb="14">
      <t>リョウ</t>
    </rPh>
    <phoneticPr fontId="2"/>
  </si>
  <si>
    <r>
      <t>B.2.3</t>
    </r>
    <r>
      <rPr>
        <sz val="12"/>
        <rFont val="ＭＳ 明朝"/>
        <family val="1"/>
        <charset val="128"/>
      </rPr>
      <t>　プロジェクト実施後吸収量</t>
    </r>
    <rPh sb="12" eb="15">
      <t>ジッシゴ</t>
    </rPh>
    <rPh sb="15" eb="18">
      <t>キュウシュウリョウ</t>
    </rPh>
    <phoneticPr fontId="2"/>
  </si>
  <si>
    <r>
      <t>B.2.4</t>
    </r>
    <r>
      <rPr>
        <sz val="12"/>
        <rFont val="ＭＳ 明朝"/>
        <family val="1"/>
        <charset val="128"/>
      </rPr>
      <t>　プロジェクト実施後排出量</t>
    </r>
    <rPh sb="12" eb="15">
      <t>ジッシゴ</t>
    </rPh>
    <rPh sb="15" eb="17">
      <t>ハイシュツ</t>
    </rPh>
    <rPh sb="17" eb="18">
      <t>リョウ</t>
    </rPh>
    <phoneticPr fontId="2"/>
  </si>
  <si>
    <r>
      <t>B.2.5</t>
    </r>
    <r>
      <rPr>
        <sz val="12"/>
        <rFont val="ＭＳ 明朝"/>
        <family val="1"/>
        <charset val="128"/>
      </rPr>
      <t>　ベースライン吸収量の考え方</t>
    </r>
    <rPh sb="12" eb="15">
      <t>キュウシュウリョウ</t>
    </rPh>
    <rPh sb="16" eb="17">
      <t>カンガ</t>
    </rPh>
    <rPh sb="18" eb="19">
      <t>カタ</t>
    </rPh>
    <phoneticPr fontId="2"/>
  </si>
  <si>
    <r>
      <t>植林活動対象地の面積</t>
    </r>
    <r>
      <rPr>
        <sz val="10"/>
        <rFont val="ＭＳ Ｐゴシック"/>
        <family val="3"/>
        <charset val="128"/>
      </rPr>
      <t xml:space="preserve">
</t>
    </r>
    <r>
      <rPr>
        <i/>
        <sz val="10"/>
        <rFont val="ＭＳ Ｐゴシック"/>
        <family val="3"/>
        <charset val="128"/>
      </rPr>
      <t>Area</t>
    </r>
    <r>
      <rPr>
        <i/>
        <vertAlign val="subscript"/>
        <sz val="10"/>
        <rFont val="ＭＳ Ｐゴシック"/>
        <family val="3"/>
        <charset val="128"/>
      </rPr>
      <t>Forest,i</t>
    </r>
    <r>
      <rPr>
        <sz val="10"/>
        <rFont val="ＭＳ Ｐゴシック"/>
        <family val="3"/>
        <charset val="128"/>
      </rPr>
      <t xml:space="preserve">
（ha）
※2</t>
    </r>
    <rPh sb="0" eb="2">
      <t>ショクリン</t>
    </rPh>
    <rPh sb="2" eb="4">
      <t>カツドウ</t>
    </rPh>
    <rPh sb="4" eb="7">
      <t>タイショウチ</t>
    </rPh>
    <rPh sb="8" eb="10">
      <t>メンセキ</t>
    </rPh>
    <phoneticPr fontId="2"/>
  </si>
  <si>
    <r>
      <t xml:space="preserve">主伐の対象森林の面積
</t>
    </r>
    <r>
      <rPr>
        <i/>
        <sz val="10"/>
        <rFont val="ＭＳ Ｐゴシック"/>
        <family val="3"/>
        <charset val="128"/>
      </rPr>
      <t>Area</t>
    </r>
    <r>
      <rPr>
        <i/>
        <vertAlign val="subscript"/>
        <sz val="10"/>
        <rFont val="ＭＳ Ｐゴシック"/>
        <family val="3"/>
        <charset val="128"/>
      </rPr>
      <t>Forest,cut,i</t>
    </r>
    <r>
      <rPr>
        <sz val="10"/>
        <rFont val="ＭＳ Ｐゴシック"/>
        <family val="3"/>
        <charset val="128"/>
      </rPr>
      <t xml:space="preserve">
（ha）
※2</t>
    </r>
    <rPh sb="0" eb="2">
      <t>シュバツ</t>
    </rPh>
    <rPh sb="3" eb="5">
      <t>タイショウ</t>
    </rPh>
    <rPh sb="5" eb="7">
      <t>シンリン</t>
    </rPh>
    <rPh sb="8" eb="10">
      <t>メンセキ</t>
    </rPh>
    <phoneticPr fontId="2"/>
  </si>
  <si>
    <t>2013年</t>
    <rPh sb="4" eb="5">
      <t>ネン</t>
    </rPh>
    <phoneticPr fontId="2"/>
  </si>
  <si>
    <t>2014年</t>
    <rPh sb="4" eb="5">
      <t>ネン</t>
    </rPh>
    <phoneticPr fontId="2"/>
  </si>
  <si>
    <t>2015年</t>
    <rPh sb="4" eb="5">
      <t>ネン</t>
    </rPh>
    <phoneticPr fontId="2"/>
  </si>
  <si>
    <t>2016年</t>
    <rPh sb="4" eb="5">
      <t>ネン</t>
    </rPh>
    <phoneticPr fontId="2"/>
  </si>
  <si>
    <t>2017年</t>
    <rPh sb="4" eb="5">
      <t>ネン</t>
    </rPh>
    <phoneticPr fontId="2"/>
  </si>
  <si>
    <t>2018年</t>
    <rPh sb="4" eb="5">
      <t>ネン</t>
    </rPh>
    <phoneticPr fontId="2"/>
  </si>
  <si>
    <t>2019年</t>
    <rPh sb="4" eb="5">
      <t>ネン</t>
    </rPh>
    <phoneticPr fontId="2"/>
  </si>
  <si>
    <t>2020年</t>
    <rPh sb="4" eb="5">
      <t>ネン</t>
    </rPh>
    <phoneticPr fontId="2"/>
  </si>
  <si>
    <t>2021年</t>
    <rPh sb="4" eb="5">
      <t>ネン</t>
    </rPh>
    <phoneticPr fontId="2"/>
  </si>
  <si>
    <t>2022年</t>
    <rPh sb="4" eb="5">
      <t>ネン</t>
    </rPh>
    <phoneticPr fontId="2"/>
  </si>
  <si>
    <t>2023年</t>
    <rPh sb="4" eb="5">
      <t>ネン</t>
    </rPh>
    <phoneticPr fontId="2"/>
  </si>
  <si>
    <t>2024年</t>
    <rPh sb="4" eb="5">
      <t>ネン</t>
    </rPh>
    <phoneticPr fontId="2"/>
  </si>
  <si>
    <t>2025年</t>
    <rPh sb="4" eb="5">
      <t>ネン</t>
    </rPh>
    <phoneticPr fontId="2"/>
  </si>
  <si>
    <t>2026年</t>
    <rPh sb="4" eb="5">
      <t>ネン</t>
    </rPh>
    <phoneticPr fontId="2"/>
  </si>
  <si>
    <t>2027年</t>
    <rPh sb="4" eb="5">
      <t>ネン</t>
    </rPh>
    <phoneticPr fontId="2"/>
  </si>
  <si>
    <t>2028年</t>
    <rPh sb="4" eb="5">
      <t>ネン</t>
    </rPh>
    <phoneticPr fontId="2"/>
  </si>
  <si>
    <t>2029年</t>
    <rPh sb="4" eb="5">
      <t>ネン</t>
    </rPh>
    <phoneticPr fontId="2"/>
  </si>
  <si>
    <t>2030年</t>
    <rPh sb="4" eb="5">
      <t>ネン</t>
    </rPh>
    <phoneticPr fontId="2"/>
  </si>
  <si>
    <t>2013年度</t>
    <rPh sb="4" eb="6">
      <t>ネンド</t>
    </rPh>
    <phoneticPr fontId="2"/>
  </si>
  <si>
    <t>2014年度</t>
    <rPh sb="4" eb="6">
      <t>ネンド</t>
    </rPh>
    <phoneticPr fontId="2"/>
  </si>
  <si>
    <t>2015年度</t>
    <rPh sb="4" eb="6">
      <t>ネンド</t>
    </rPh>
    <phoneticPr fontId="2"/>
  </si>
  <si>
    <t>2016年度</t>
    <rPh sb="4" eb="6">
      <t>ネンド</t>
    </rPh>
    <phoneticPr fontId="2"/>
  </si>
  <si>
    <t>2017年度</t>
    <rPh sb="4" eb="6">
      <t>ネンド</t>
    </rPh>
    <phoneticPr fontId="2"/>
  </si>
  <si>
    <t>2018年度</t>
    <rPh sb="4" eb="6">
      <t>ネンド</t>
    </rPh>
    <phoneticPr fontId="2"/>
  </si>
  <si>
    <t>2019年度</t>
    <rPh sb="4" eb="6">
      <t>ネンド</t>
    </rPh>
    <phoneticPr fontId="2"/>
  </si>
  <si>
    <t>2020年度</t>
    <rPh sb="4" eb="6">
      <t>ネンド</t>
    </rPh>
    <phoneticPr fontId="2"/>
  </si>
  <si>
    <t>2021年度</t>
    <rPh sb="4" eb="6">
      <t>ネンド</t>
    </rPh>
    <phoneticPr fontId="2"/>
  </si>
  <si>
    <t>2022年度</t>
    <rPh sb="4" eb="6">
      <t>ネンド</t>
    </rPh>
    <phoneticPr fontId="2"/>
  </si>
  <si>
    <t>2023年度</t>
    <rPh sb="4" eb="6">
      <t>ネンド</t>
    </rPh>
    <phoneticPr fontId="2"/>
  </si>
  <si>
    <t>2024年度</t>
    <rPh sb="4" eb="6">
      <t>ネンド</t>
    </rPh>
    <phoneticPr fontId="2"/>
  </si>
  <si>
    <t>2025年度</t>
    <rPh sb="4" eb="6">
      <t>ネンド</t>
    </rPh>
    <phoneticPr fontId="2"/>
  </si>
  <si>
    <t>2026年度</t>
    <rPh sb="4" eb="6">
      <t>ネンド</t>
    </rPh>
    <phoneticPr fontId="2"/>
  </si>
  <si>
    <t>2027年度</t>
    <rPh sb="4" eb="6">
      <t>ネンド</t>
    </rPh>
    <phoneticPr fontId="2"/>
  </si>
  <si>
    <t>2028年度</t>
    <rPh sb="4" eb="6">
      <t>ネンド</t>
    </rPh>
    <phoneticPr fontId="2"/>
  </si>
  <si>
    <t>2029年度</t>
    <rPh sb="4" eb="6">
      <t>ネンド</t>
    </rPh>
    <phoneticPr fontId="2"/>
  </si>
  <si>
    <t>2030年度</t>
    <rPh sb="4" eb="6">
      <t>ネンド</t>
    </rPh>
    <phoneticPr fontId="2"/>
  </si>
  <si>
    <r>
      <rPr>
        <sz val="10"/>
        <rFont val="ＭＳ 明朝"/>
        <family val="1"/>
        <charset val="128"/>
      </rPr>
      <t>モニタリング期間が年度の途中で終了する場合は、当該年度については「当該年度のプロジェクト実施後吸収量＝一年あたりプロジェクト実施後吸収量×モニタリング期間</t>
    </r>
    <r>
      <rPr>
        <sz val="10"/>
        <rFont val="Century"/>
        <family val="1"/>
      </rPr>
      <t>(</t>
    </r>
    <r>
      <rPr>
        <sz val="10"/>
        <rFont val="ＭＳ 明朝"/>
        <family val="1"/>
        <charset val="128"/>
      </rPr>
      <t>日</t>
    </r>
    <r>
      <rPr>
        <sz val="10"/>
        <rFont val="Century"/>
        <family val="1"/>
      </rPr>
      <t>)</t>
    </r>
    <r>
      <rPr>
        <sz val="10"/>
        <rFont val="ＭＳ 明朝"/>
        <family val="1"/>
        <charset val="128"/>
      </rPr>
      <t>÷</t>
    </r>
    <r>
      <rPr>
        <sz val="10"/>
        <rFont val="Century"/>
        <family val="1"/>
      </rPr>
      <t>365(</t>
    </r>
    <r>
      <rPr>
        <sz val="10"/>
        <rFont val="ＭＳ 明朝"/>
        <family val="1"/>
        <charset val="128"/>
      </rPr>
      <t>日</t>
    </r>
    <r>
      <rPr>
        <sz val="10"/>
        <rFont val="Century"/>
        <family val="1"/>
      </rPr>
      <t>)</t>
    </r>
    <r>
      <rPr>
        <sz val="10"/>
        <rFont val="ＭＳ 明朝"/>
        <family val="1"/>
        <charset val="128"/>
      </rPr>
      <t>」として算定すること。なお、当該年度が</t>
    </r>
    <r>
      <rPr>
        <sz val="10"/>
        <rFont val="Century"/>
        <family val="1"/>
      </rPr>
      <t>2015</t>
    </r>
    <r>
      <rPr>
        <sz val="10"/>
        <rFont val="ＭＳ 明朝"/>
        <family val="1"/>
        <charset val="128"/>
      </rPr>
      <t>年度、</t>
    </r>
    <r>
      <rPr>
        <sz val="10"/>
        <rFont val="Century"/>
        <family val="1"/>
      </rPr>
      <t>2019</t>
    </r>
    <r>
      <rPr>
        <sz val="10"/>
        <rFont val="ＭＳ 明朝"/>
        <family val="1"/>
        <charset val="128"/>
      </rPr>
      <t>年度、</t>
    </r>
    <r>
      <rPr>
        <sz val="10"/>
        <rFont val="Century"/>
        <family val="1"/>
      </rPr>
      <t>2023</t>
    </r>
    <r>
      <rPr>
        <sz val="10"/>
        <rFont val="ＭＳ 明朝"/>
        <family val="1"/>
        <charset val="128"/>
      </rPr>
      <t>年度、</t>
    </r>
    <r>
      <rPr>
        <sz val="10"/>
        <rFont val="Century"/>
        <family val="1"/>
      </rPr>
      <t>2027</t>
    </r>
    <r>
      <rPr>
        <sz val="10"/>
        <rFont val="ＭＳ 明朝"/>
        <family val="1"/>
        <charset val="128"/>
      </rPr>
      <t>年度の場合は「÷</t>
    </r>
    <r>
      <rPr>
        <sz val="10"/>
        <rFont val="Century"/>
        <family val="1"/>
      </rPr>
      <t>365(</t>
    </r>
    <r>
      <rPr>
        <sz val="10"/>
        <rFont val="ＭＳ 明朝"/>
        <family val="1"/>
        <charset val="128"/>
      </rPr>
      <t>日</t>
    </r>
    <r>
      <rPr>
        <sz val="10"/>
        <rFont val="Century"/>
        <family val="1"/>
      </rPr>
      <t>)</t>
    </r>
    <r>
      <rPr>
        <sz val="10"/>
        <rFont val="ＭＳ 明朝"/>
        <family val="1"/>
        <charset val="128"/>
      </rPr>
      <t>」に代えて「÷</t>
    </r>
    <r>
      <rPr>
        <sz val="10"/>
        <rFont val="Century"/>
        <family val="1"/>
      </rPr>
      <t>366(</t>
    </r>
    <r>
      <rPr>
        <sz val="10"/>
        <rFont val="ＭＳ 明朝"/>
        <family val="1"/>
        <charset val="128"/>
      </rPr>
      <t>日</t>
    </r>
    <r>
      <rPr>
        <sz val="10"/>
        <rFont val="Century"/>
        <family val="1"/>
      </rPr>
      <t>)</t>
    </r>
    <r>
      <rPr>
        <sz val="10"/>
        <rFont val="ＭＳ 明朝"/>
        <family val="1"/>
        <charset val="128"/>
      </rPr>
      <t>」で算定すること。</t>
    </r>
    <rPh sb="6" eb="8">
      <t>キカン</t>
    </rPh>
    <rPh sb="9" eb="11">
      <t>ネンド</t>
    </rPh>
    <rPh sb="12" eb="14">
      <t>トチュウ</t>
    </rPh>
    <rPh sb="15" eb="17">
      <t>シュウリョウ</t>
    </rPh>
    <rPh sb="19" eb="21">
      <t>バアイ</t>
    </rPh>
    <rPh sb="23" eb="25">
      <t>トウガイ</t>
    </rPh>
    <rPh sb="25" eb="27">
      <t>ネンド</t>
    </rPh>
    <rPh sb="33" eb="35">
      <t>トウガイ</t>
    </rPh>
    <rPh sb="35" eb="37">
      <t>ネンド</t>
    </rPh>
    <rPh sb="44" eb="47">
      <t>ジッシゴ</t>
    </rPh>
    <rPh sb="47" eb="50">
      <t>キュウシュウリョウ</t>
    </rPh>
    <rPh sb="51" eb="53">
      <t>イチネン</t>
    </rPh>
    <rPh sb="62" eb="65">
      <t>ジッシゴ</t>
    </rPh>
    <rPh sb="65" eb="68">
      <t>キュウシュウリョウ</t>
    </rPh>
    <rPh sb="75" eb="77">
      <t>キカン</t>
    </rPh>
    <rPh sb="78" eb="79">
      <t>ニチ</t>
    </rPh>
    <rPh sb="85" eb="86">
      <t>ニチ</t>
    </rPh>
    <rPh sb="91" eb="93">
      <t>サンテイ</t>
    </rPh>
    <rPh sb="101" eb="103">
      <t>トウガイ</t>
    </rPh>
    <rPh sb="103" eb="105">
      <t>ネンド</t>
    </rPh>
    <rPh sb="110" eb="112">
      <t>ネンド</t>
    </rPh>
    <rPh sb="117" eb="119">
      <t>ネンド</t>
    </rPh>
    <rPh sb="124" eb="126">
      <t>ネンド</t>
    </rPh>
    <rPh sb="131" eb="133">
      <t>ネンド</t>
    </rPh>
    <rPh sb="134" eb="136">
      <t>バアイ</t>
    </rPh>
    <rPh sb="143" eb="144">
      <t>ニチ</t>
    </rPh>
    <rPh sb="147" eb="148">
      <t>カ</t>
    </rPh>
    <rPh sb="156" eb="157">
      <t>ニチ</t>
    </rPh>
    <rPh sb="160" eb="162">
      <t>サンテイ</t>
    </rPh>
    <phoneticPr fontId="2"/>
  </si>
  <si>
    <r>
      <rPr>
        <sz val="11"/>
        <rFont val="ＭＳ 明朝"/>
        <family val="1"/>
        <charset val="128"/>
      </rPr>
      <t>　本プロジェクトにおけるベースライン吸収量は、</t>
    </r>
    <r>
      <rPr>
        <sz val="11"/>
        <rFont val="Century"/>
        <family val="1"/>
      </rPr>
      <t>1990</t>
    </r>
    <r>
      <rPr>
        <sz val="11"/>
        <rFont val="ＭＳ 明朝"/>
        <family val="1"/>
        <charset val="128"/>
      </rPr>
      <t>年</t>
    </r>
    <r>
      <rPr>
        <sz val="11"/>
        <rFont val="Century"/>
        <family val="1"/>
      </rPr>
      <t>4</t>
    </r>
    <r>
      <rPr>
        <sz val="11"/>
        <rFont val="ＭＳ 明朝"/>
        <family val="1"/>
        <charset val="128"/>
      </rPr>
      <t>月以降に森林施業（植栽、保育、間伐）を行った人工林の面積において、</t>
    </r>
    <r>
      <rPr>
        <sz val="11"/>
        <rFont val="Century"/>
        <family val="1"/>
      </rPr>
      <t>2013</t>
    </r>
    <r>
      <rPr>
        <sz val="11"/>
        <rFont val="ＭＳ 明朝"/>
        <family val="1"/>
        <charset val="128"/>
      </rPr>
      <t>年</t>
    </r>
    <r>
      <rPr>
        <sz val="11"/>
        <rFont val="Century"/>
        <family val="1"/>
      </rPr>
      <t>4</t>
    </r>
    <r>
      <rPr>
        <sz val="11"/>
        <rFont val="ＭＳ 明朝"/>
        <family val="1"/>
        <charset val="128"/>
      </rPr>
      <t>月以降適切な森林経営がなされなかった場合の吸収量とする。</t>
    </r>
    <rPh sb="41" eb="43">
      <t>ホイク</t>
    </rPh>
    <phoneticPr fontId="2"/>
  </si>
  <si>
    <t>モニタリングエリアNo.　
※2
【記入】</t>
    <rPh sb="18" eb="20">
      <t>キニュウ</t>
    </rPh>
    <phoneticPr fontId="2"/>
  </si>
  <si>
    <t>小班名
【記入】</t>
    <rPh sb="0" eb="3">
      <t>ショウハンメイ</t>
    </rPh>
    <phoneticPr fontId="2"/>
  </si>
  <si>
    <t>モニタリングプロット設定
（プロット設定小班に○）
【記入】</t>
    <rPh sb="10" eb="12">
      <t>セッテイ</t>
    </rPh>
    <rPh sb="18" eb="20">
      <t>セッテイ</t>
    </rPh>
    <rPh sb="20" eb="22">
      <t>ショウハン</t>
    </rPh>
    <phoneticPr fontId="2"/>
  </si>
  <si>
    <t>樹種
【選択】</t>
    <rPh sb="0" eb="2">
      <t>ジュシュ</t>
    </rPh>
    <rPh sb="4" eb="6">
      <t>センタク</t>
    </rPh>
    <phoneticPr fontId="2"/>
  </si>
  <si>
    <r>
      <t>施業年度
（1990年度以降の施業</t>
    </r>
    <r>
      <rPr>
        <u/>
        <sz val="10"/>
        <rFont val="ＭＳ Ｐゴシック"/>
        <family val="3"/>
        <charset val="128"/>
      </rPr>
      <t>実績</t>
    </r>
    <r>
      <rPr>
        <sz val="10"/>
        <rFont val="ＭＳ Ｐゴシック"/>
        <family val="3"/>
        <charset val="128"/>
      </rPr>
      <t>の年度。</t>
    </r>
    <r>
      <rPr>
        <u/>
        <sz val="10"/>
        <rFont val="ＭＳ Ｐゴシック"/>
        <family val="3"/>
        <charset val="128"/>
      </rPr>
      <t>実績がない場合</t>
    </r>
    <r>
      <rPr>
        <sz val="10"/>
        <rFont val="ＭＳ Ｐゴシック"/>
        <family val="3"/>
        <charset val="128"/>
      </rPr>
      <t>は認証対象期間における施業</t>
    </r>
    <r>
      <rPr>
        <u/>
        <sz val="10"/>
        <rFont val="ＭＳ Ｐゴシック"/>
        <family val="3"/>
        <charset val="128"/>
      </rPr>
      <t>計画</t>
    </r>
    <r>
      <rPr>
        <sz val="10"/>
        <rFont val="ＭＳ Ｐゴシック"/>
        <family val="3"/>
        <charset val="128"/>
      </rPr>
      <t>の年度）
【選択】</t>
    </r>
    <rPh sb="2" eb="4">
      <t>ネンド</t>
    </rPh>
    <rPh sb="10" eb="12">
      <t>ネンド</t>
    </rPh>
    <rPh sb="12" eb="14">
      <t>イコウ</t>
    </rPh>
    <rPh sb="15" eb="17">
      <t>セギョウ</t>
    </rPh>
    <rPh sb="17" eb="19">
      <t>ジッセキ</t>
    </rPh>
    <rPh sb="20" eb="22">
      <t>ネンド</t>
    </rPh>
    <rPh sb="23" eb="25">
      <t>ジッセキ</t>
    </rPh>
    <rPh sb="28" eb="30">
      <t>バアイ</t>
    </rPh>
    <rPh sb="31" eb="33">
      <t>ニンショウ</t>
    </rPh>
    <rPh sb="33" eb="35">
      <t>タイショウ</t>
    </rPh>
    <rPh sb="35" eb="37">
      <t>キカン</t>
    </rPh>
    <rPh sb="41" eb="43">
      <t>セギョウ</t>
    </rPh>
    <rPh sb="43" eb="45">
      <t>ケイカク</t>
    </rPh>
    <rPh sb="46" eb="48">
      <t>ネンド</t>
    </rPh>
    <phoneticPr fontId="2"/>
  </si>
  <si>
    <t>施業種別
（間伐、保育、植栽）
【選択】</t>
    <rPh sb="0" eb="2">
      <t>セギョウ</t>
    </rPh>
    <rPh sb="2" eb="4">
      <t>シュベツ</t>
    </rPh>
    <rPh sb="6" eb="8">
      <t>カンバツ</t>
    </rPh>
    <rPh sb="12" eb="14">
      <t>ショクサイ</t>
    </rPh>
    <phoneticPr fontId="2"/>
  </si>
  <si>
    <t>林齢
【記入】</t>
    <rPh sb="4" eb="6">
      <t>キニュウ</t>
    </rPh>
    <phoneticPr fontId="2"/>
  </si>
  <si>
    <t>森林施業（植栽、保育、間伐）の対象森林の面積
（ha）
※3
【記入】</t>
    <rPh sb="20" eb="22">
      <t>メンセキ</t>
    </rPh>
    <phoneticPr fontId="2"/>
  </si>
  <si>
    <t>スギ</t>
  </si>
  <si>
    <t>認証対象期間
における
適切な施業
又は
森林の保護
の実施
【選択】</t>
    <rPh sb="0" eb="2">
      <t>ニンショウ</t>
    </rPh>
    <rPh sb="2" eb="4">
      <t>タイショウ</t>
    </rPh>
    <rPh sb="4" eb="6">
      <t>キカン</t>
    </rPh>
    <rPh sb="28" eb="30">
      <t>ジッシ</t>
    </rPh>
    <phoneticPr fontId="2"/>
  </si>
  <si>
    <t>＝記入／選択するセル</t>
  </si>
  <si>
    <t>＝入力しないセル</t>
    <rPh sb="1" eb="3">
      <t>ニュウリョク</t>
    </rPh>
    <phoneticPr fontId="2"/>
  </si>
  <si>
    <r>
      <t>＝</t>
    </r>
    <r>
      <rPr>
        <u/>
        <sz val="11"/>
        <rFont val="ＭＳ Ｐゴシック"/>
        <family val="3"/>
        <charset val="128"/>
      </rPr>
      <t>緑色セルを全て入力しても空欄になる場合のみ</t>
    </r>
    <r>
      <rPr>
        <sz val="11"/>
        <rFont val="ＭＳ Ｐゴシック"/>
        <family val="3"/>
        <charset val="128"/>
      </rPr>
      <t>記入するセル</t>
    </r>
    <rPh sb="18" eb="20">
      <t>バアイ</t>
    </rPh>
    <phoneticPr fontId="2"/>
  </si>
  <si>
    <t>認証申請期間</t>
    <rPh sb="0" eb="2">
      <t>ニンショウ</t>
    </rPh>
    <rPh sb="2" eb="4">
      <t>シンセイ</t>
    </rPh>
    <rPh sb="4" eb="6">
      <t>キカン</t>
    </rPh>
    <phoneticPr fontId="2"/>
  </si>
  <si>
    <t>＝選択/記入するセル</t>
    <rPh sb="1" eb="3">
      <t>センタク</t>
    </rPh>
    <rPh sb="4" eb="6">
      <t>キニュウ</t>
    </rPh>
    <phoneticPr fontId="2"/>
  </si>
  <si>
    <t>＝必要な場合のみ記入するセル</t>
  </si>
  <si>
    <r>
      <t>B.2.1</t>
    </r>
    <r>
      <rPr>
        <sz val="12"/>
        <rFont val="ＭＳ 明朝"/>
        <family val="1"/>
        <charset val="128"/>
      </rPr>
      <t>　本報告において認証を申請する期間</t>
    </r>
    <rPh sb="6" eb="9">
      <t>ホンホウコク</t>
    </rPh>
    <rPh sb="13" eb="15">
      <t>ニンショウ</t>
    </rPh>
    <rPh sb="16" eb="18">
      <t>シンセイ</t>
    </rPh>
    <rPh sb="20" eb="22">
      <t>キカン</t>
    </rPh>
    <phoneticPr fontId="2"/>
  </si>
  <si>
    <t>認証を申請する期間</t>
    <rPh sb="0" eb="2">
      <t>ニンショウ</t>
    </rPh>
    <rPh sb="3" eb="5">
      <t>シンセイ</t>
    </rPh>
    <rPh sb="7" eb="9">
      <t>キカン</t>
    </rPh>
    <phoneticPr fontId="2"/>
  </si>
  <si>
    <t>認証を申請する期間は、認証対象期間（プロジェクト登録申請日の含まれる年度の4月1日から、同</t>
    <rPh sb="0" eb="2">
      <t>ニンショウ</t>
    </rPh>
    <rPh sb="3" eb="5">
      <t>シンセイ</t>
    </rPh>
    <rPh sb="7" eb="9">
      <t>キカン</t>
    </rPh>
    <rPh sb="11" eb="13">
      <t>ニンショウ</t>
    </rPh>
    <rPh sb="13" eb="15">
      <t>タイショウ</t>
    </rPh>
    <rPh sb="15" eb="17">
      <t>キカン</t>
    </rPh>
    <rPh sb="24" eb="26">
      <t>トウロク</t>
    </rPh>
    <rPh sb="26" eb="28">
      <t>シンセイ</t>
    </rPh>
    <rPh sb="28" eb="29">
      <t>ニチ</t>
    </rPh>
    <rPh sb="30" eb="31">
      <t>フク</t>
    </rPh>
    <rPh sb="34" eb="36">
      <t>ネンド</t>
    </rPh>
    <rPh sb="38" eb="39">
      <t>ガツ</t>
    </rPh>
    <rPh sb="40" eb="41">
      <t>ニチ</t>
    </rPh>
    <rPh sb="44" eb="45">
      <t>ドウ</t>
    </rPh>
    <phoneticPr fontId="2"/>
  </si>
  <si>
    <t>日より8年を経過する日若しくは2031年3月31日のいずれか早い日までの間で設定）内であ</t>
    <rPh sb="30" eb="31">
      <t>ハヤ</t>
    </rPh>
    <rPh sb="32" eb="33">
      <t>ヒ</t>
    </rPh>
    <rPh sb="41" eb="42">
      <t>ナイ</t>
    </rPh>
    <phoneticPr fontId="2"/>
  </si>
  <si>
    <t>り、過去の検証済み期間、検証申請日以降の期間、他の類似制度への認証申請の対象期間</t>
    <rPh sb="2" eb="4">
      <t>カコ</t>
    </rPh>
    <rPh sb="5" eb="8">
      <t>ケンショウズ</t>
    </rPh>
    <rPh sb="9" eb="11">
      <t>キカン</t>
    </rPh>
    <rPh sb="12" eb="14">
      <t>ケンショウ</t>
    </rPh>
    <rPh sb="14" eb="16">
      <t>シンセイ</t>
    </rPh>
    <rPh sb="16" eb="17">
      <t>ビ</t>
    </rPh>
    <rPh sb="17" eb="19">
      <t>イコウ</t>
    </rPh>
    <rPh sb="20" eb="22">
      <t>キカン</t>
    </rPh>
    <rPh sb="23" eb="24">
      <t>タ</t>
    </rPh>
    <rPh sb="25" eb="27">
      <t>ルイジ</t>
    </rPh>
    <rPh sb="27" eb="29">
      <t>セイド</t>
    </rPh>
    <rPh sb="31" eb="33">
      <t>ニンショウ</t>
    </rPh>
    <rPh sb="33" eb="35">
      <t>シンセイ</t>
    </rPh>
    <rPh sb="36" eb="38">
      <t>タイショウ</t>
    </rPh>
    <rPh sb="38" eb="40">
      <t>キカン</t>
    </rPh>
    <phoneticPr fontId="2"/>
  </si>
  <si>
    <t>の何れとも重複がないこと。</t>
    <rPh sb="1" eb="2">
      <t>イズ</t>
    </rPh>
    <rPh sb="5" eb="7">
      <t>ジュウフク</t>
    </rPh>
    <phoneticPr fontId="2"/>
  </si>
  <si>
    <t>※</t>
    <phoneticPr fontId="2"/>
  </si>
  <si>
    <t>＜事務局チェック欄＞</t>
    <rPh sb="1" eb="4">
      <t>ジムキョク</t>
    </rPh>
    <rPh sb="8" eb="9">
      <t>ラン</t>
    </rPh>
    <phoneticPr fontId="2"/>
  </si>
  <si>
    <t>←←←黄色セルに、森林経営計画の記載値や収穫表等からの算定値を記入、一致「×」の場合は解決如何も記入する→→→</t>
    <rPh sb="3" eb="4">
      <t>キ</t>
    </rPh>
    <rPh sb="4" eb="5">
      <t>イロ</t>
    </rPh>
    <rPh sb="9" eb="11">
      <t>シンリン</t>
    </rPh>
    <rPh sb="11" eb="13">
      <t>ケイエイ</t>
    </rPh>
    <rPh sb="13" eb="15">
      <t>ケイカク</t>
    </rPh>
    <rPh sb="16" eb="18">
      <t>キサイ</t>
    </rPh>
    <rPh sb="18" eb="19">
      <t>チ</t>
    </rPh>
    <rPh sb="20" eb="22">
      <t>シュウカク</t>
    </rPh>
    <rPh sb="22" eb="23">
      <t>ヒョウ</t>
    </rPh>
    <rPh sb="23" eb="24">
      <t>トウ</t>
    </rPh>
    <rPh sb="27" eb="29">
      <t>サンテイ</t>
    </rPh>
    <rPh sb="29" eb="30">
      <t>チ</t>
    </rPh>
    <rPh sb="31" eb="33">
      <t>キニュウ</t>
    </rPh>
    <rPh sb="34" eb="36">
      <t>イッチ</t>
    </rPh>
    <rPh sb="40" eb="42">
      <t>バアイ</t>
    </rPh>
    <rPh sb="43" eb="45">
      <t>カイケツ</t>
    </rPh>
    <rPh sb="45" eb="47">
      <t>イカン</t>
    </rPh>
    <rPh sb="48" eb="50">
      <t>キニュウ</t>
    </rPh>
    <phoneticPr fontId="2"/>
  </si>
  <si>
    <t>樹種のチェック</t>
    <rPh sb="0" eb="1">
      <t>ジュ</t>
    </rPh>
    <rPh sb="1" eb="2">
      <t>シュ</t>
    </rPh>
    <phoneticPr fontId="2"/>
  </si>
  <si>
    <t>施業年度のチェック</t>
    <rPh sb="0" eb="2">
      <t>セギョウ</t>
    </rPh>
    <rPh sb="2" eb="4">
      <t>ネンド</t>
    </rPh>
    <phoneticPr fontId="2"/>
  </si>
  <si>
    <t>林齢のチェック</t>
    <rPh sb="0" eb="2">
      <t>リンレイ</t>
    </rPh>
    <phoneticPr fontId="2"/>
  </si>
  <si>
    <t>幹材積成長量の
チェック</t>
    <rPh sb="0" eb="3">
      <t>カンザイセキ</t>
    </rPh>
    <rPh sb="3" eb="6">
      <t>セイチョウリョウ</t>
    </rPh>
    <phoneticPr fontId="2"/>
  </si>
  <si>
    <t>不一致の
場合の
解決
【選択】</t>
    <rPh sb="0" eb="3">
      <t>フイッチ</t>
    </rPh>
    <rPh sb="5" eb="7">
      <t>バアイ</t>
    </rPh>
    <rPh sb="9" eb="11">
      <t>カイケツ</t>
    </rPh>
    <rPh sb="13" eb="15">
      <t>センタク</t>
    </rPh>
    <phoneticPr fontId="39"/>
  </si>
  <si>
    <t>備考
【記入】</t>
    <rPh sb="0" eb="2">
      <t>ビコウ</t>
    </rPh>
    <rPh sb="4" eb="6">
      <t>キニュウ</t>
    </rPh>
    <phoneticPr fontId="39"/>
  </si>
  <si>
    <t>森林経営計画
記載の樹種
【選択】</t>
    <rPh sb="0" eb="2">
      <t>シンリン</t>
    </rPh>
    <rPh sb="2" eb="4">
      <t>ケイエイ</t>
    </rPh>
    <rPh sb="4" eb="6">
      <t>ケイカク</t>
    </rPh>
    <rPh sb="7" eb="9">
      <t>キサイ</t>
    </rPh>
    <phoneticPr fontId="2"/>
  </si>
  <si>
    <t>樹種の一致</t>
    <rPh sb="0" eb="1">
      <t>ジュ</t>
    </rPh>
    <rPh sb="1" eb="2">
      <t>シュ</t>
    </rPh>
    <rPh sb="3" eb="5">
      <t>イッチ</t>
    </rPh>
    <phoneticPr fontId="2"/>
  </si>
  <si>
    <t>森林経営計画
記載の
施業年度
【選択】</t>
    <rPh sb="0" eb="2">
      <t>シンリン</t>
    </rPh>
    <rPh sb="2" eb="4">
      <t>ケイエイ</t>
    </rPh>
    <rPh sb="4" eb="6">
      <t>ケイカク</t>
    </rPh>
    <rPh sb="7" eb="9">
      <t>キサイ</t>
    </rPh>
    <rPh sb="11" eb="13">
      <t>セギョウ</t>
    </rPh>
    <rPh sb="13" eb="15">
      <t>ネンド</t>
    </rPh>
    <phoneticPr fontId="2"/>
  </si>
  <si>
    <t>施業年度の一致</t>
    <rPh sb="0" eb="2">
      <t>セギョウ</t>
    </rPh>
    <rPh sb="2" eb="4">
      <t>ネンド</t>
    </rPh>
    <rPh sb="5" eb="7">
      <t>イッチ</t>
    </rPh>
    <phoneticPr fontId="2"/>
  </si>
  <si>
    <t>森林経営計画
記載の林齢
【認証対象期間の
年度に記入】</t>
    <rPh sb="0" eb="2">
      <t>シンリン</t>
    </rPh>
    <rPh sb="2" eb="4">
      <t>ケイエイ</t>
    </rPh>
    <rPh sb="4" eb="6">
      <t>ケイカク</t>
    </rPh>
    <rPh sb="7" eb="9">
      <t>キサイ</t>
    </rPh>
    <rPh sb="10" eb="12">
      <t>リンレイ</t>
    </rPh>
    <rPh sb="14" eb="16">
      <t>ニンショウ</t>
    </rPh>
    <rPh sb="16" eb="18">
      <t>タイショウ</t>
    </rPh>
    <rPh sb="18" eb="20">
      <t>キカン</t>
    </rPh>
    <rPh sb="22" eb="24">
      <t>ネンド</t>
    </rPh>
    <rPh sb="25" eb="27">
      <t>キニュウ</t>
    </rPh>
    <phoneticPr fontId="2"/>
  </si>
  <si>
    <t>林齢の一致</t>
    <rPh sb="0" eb="2">
      <t>リンレイ</t>
    </rPh>
    <rPh sb="3" eb="5">
      <t>イッチ</t>
    </rPh>
    <phoneticPr fontId="2"/>
  </si>
  <si>
    <t>森林経営計画
記載の
施業面積
(ha)
【記入】</t>
    <rPh sb="0" eb="2">
      <t>シンリン</t>
    </rPh>
    <rPh sb="2" eb="4">
      <t>ケイエイ</t>
    </rPh>
    <rPh sb="4" eb="6">
      <t>ケイカク</t>
    </rPh>
    <rPh sb="7" eb="9">
      <t>キサイ</t>
    </rPh>
    <rPh sb="11" eb="13">
      <t>セギョウ</t>
    </rPh>
    <rPh sb="13" eb="15">
      <t>メンセキ</t>
    </rPh>
    <rPh sb="22" eb="24">
      <t>キニュウ</t>
    </rPh>
    <phoneticPr fontId="2"/>
  </si>
  <si>
    <t>施業面積の一致</t>
    <rPh sb="0" eb="2">
      <t>セギョウ</t>
    </rPh>
    <rPh sb="2" eb="4">
      <t>メンセキ</t>
    </rPh>
    <rPh sb="5" eb="7">
      <t>イッチ</t>
    </rPh>
    <phoneticPr fontId="2"/>
  </si>
  <si>
    <r>
      <t>収穫表等から
算定した
幹材積成長量
(m</t>
    </r>
    <r>
      <rPr>
        <vertAlign val="superscript"/>
        <sz val="10"/>
        <rFont val="ＭＳ Ｐゴシック"/>
        <family val="3"/>
        <charset val="128"/>
      </rPr>
      <t>3</t>
    </r>
    <r>
      <rPr>
        <sz val="10"/>
        <rFont val="ＭＳ Ｐゴシック"/>
        <family val="3"/>
        <charset val="128"/>
      </rPr>
      <t>/ha)
【記入】</t>
    </r>
    <rPh sb="0" eb="2">
      <t>シュウカク</t>
    </rPh>
    <rPh sb="2" eb="3">
      <t>ヒョウ</t>
    </rPh>
    <rPh sb="3" eb="4">
      <t>トウ</t>
    </rPh>
    <rPh sb="7" eb="9">
      <t>サンテイ</t>
    </rPh>
    <rPh sb="12" eb="15">
      <t>カンザイセキ</t>
    </rPh>
    <rPh sb="15" eb="18">
      <t>セイチョウリョウ</t>
    </rPh>
    <rPh sb="28" eb="30">
      <t>キニュウ</t>
    </rPh>
    <phoneticPr fontId="2"/>
  </si>
  <si>
    <t>幹材積成長量の一致</t>
    <rPh sb="0" eb="1">
      <t>ミキ</t>
    </rPh>
    <rPh sb="1" eb="3">
      <t>ザイセキ</t>
    </rPh>
    <rPh sb="3" eb="5">
      <t>セイチョウ</t>
    </rPh>
    <rPh sb="5" eb="6">
      <t>リョウ</t>
    </rPh>
    <rPh sb="7" eb="9">
      <t>イッチ</t>
    </rPh>
    <phoneticPr fontId="2"/>
  </si>
  <si>
    <t>○</t>
  </si>
  <si>
    <t>解決済</t>
  </si>
  <si>
    <t>施業面積の
チェック</t>
    <rPh sb="0" eb="2">
      <t>セギョウ</t>
    </rPh>
    <rPh sb="2" eb="4">
      <t>メンセキ</t>
    </rPh>
    <phoneticPr fontId="2"/>
  </si>
  <si>
    <r>
      <rPr>
        <sz val="10"/>
        <rFont val="ＭＳ Ｐゴシック"/>
        <family val="3"/>
        <charset val="128"/>
      </rPr>
      <t>幹のバイオマス量に枝葉のバイオマス量を加算補正するための係数
（拡大係数）</t>
    </r>
    <r>
      <rPr>
        <i/>
        <sz val="10"/>
        <rFont val="ＭＳ Ｐゴシック"/>
        <family val="3"/>
        <charset val="128"/>
      </rPr>
      <t xml:space="preserve">
BEF</t>
    </r>
    <r>
      <rPr>
        <i/>
        <vertAlign val="subscript"/>
        <sz val="10"/>
        <rFont val="ＭＳ Ｐゴシック"/>
        <family val="3"/>
        <charset val="128"/>
      </rPr>
      <t>i</t>
    </r>
    <rPh sb="0" eb="1">
      <t>ミキ</t>
    </rPh>
    <rPh sb="7" eb="8">
      <t>リョウ</t>
    </rPh>
    <rPh sb="9" eb="11">
      <t>エダハ</t>
    </rPh>
    <rPh sb="17" eb="18">
      <t>リョウ</t>
    </rPh>
    <rPh sb="19" eb="21">
      <t>カサン</t>
    </rPh>
    <rPh sb="21" eb="23">
      <t>ホセイ</t>
    </rPh>
    <rPh sb="28" eb="30">
      <t>ケイスウ</t>
    </rPh>
    <rPh sb="32" eb="34">
      <t>カクダイ</t>
    </rPh>
    <rPh sb="34" eb="36">
      <t>ケイスウ</t>
    </rPh>
    <phoneticPr fontId="2"/>
  </si>
  <si>
    <r>
      <t xml:space="preserve">森林施業（植栽、保育、間伐）（FO-001の場合）又は植林活動（F0-002の場合）が実施された森林の面積（左記に0.9を乗じた値）
</t>
    </r>
    <r>
      <rPr>
        <i/>
        <sz val="10"/>
        <rFont val="ＭＳ Ｐゴシック"/>
        <family val="3"/>
        <charset val="128"/>
      </rPr>
      <t>Area</t>
    </r>
    <r>
      <rPr>
        <i/>
        <vertAlign val="subscript"/>
        <sz val="10"/>
        <rFont val="ＭＳ Ｐゴシック"/>
        <family val="3"/>
        <charset val="128"/>
      </rPr>
      <t xml:space="preserve">Forest,i
</t>
    </r>
    <r>
      <rPr>
        <sz val="10"/>
        <rFont val="ＭＳ Ｐゴシック"/>
        <family val="3"/>
        <charset val="128"/>
      </rPr>
      <t>（ha）
※4</t>
    </r>
    <rPh sb="0" eb="4">
      <t>シンリンセギョウ</t>
    </rPh>
    <rPh sb="5" eb="7">
      <t>ショクサイ</t>
    </rPh>
    <rPh sb="11" eb="13">
      <t>カンバツ</t>
    </rPh>
    <rPh sb="22" eb="24">
      <t>バアイ</t>
    </rPh>
    <rPh sb="25" eb="26">
      <t>マタ</t>
    </rPh>
    <rPh sb="27" eb="29">
      <t>ショクリン</t>
    </rPh>
    <rPh sb="29" eb="31">
      <t>カツドウ</t>
    </rPh>
    <rPh sb="39" eb="41">
      <t>バアイ</t>
    </rPh>
    <rPh sb="43" eb="45">
      <t>ジッシ</t>
    </rPh>
    <rPh sb="48" eb="50">
      <t>シンリン</t>
    </rPh>
    <rPh sb="51" eb="53">
      <t>メンセキ</t>
    </rPh>
    <rPh sb="54" eb="56">
      <t>サキ</t>
    </rPh>
    <rPh sb="61" eb="62">
      <t>ジョウ</t>
    </rPh>
    <rPh sb="64" eb="65">
      <t>アタイ</t>
    </rPh>
    <phoneticPr fontId="2"/>
  </si>
  <si>
    <r>
      <t>※</t>
    </r>
    <r>
      <rPr>
        <sz val="11"/>
        <rFont val="ＭＳ Ｐゴシック"/>
        <family val="3"/>
        <charset val="128"/>
      </rPr>
      <t>4 施業年度より前の認証対象年度については「0」が出力され、当該年度の吸収量も「0」となる。</t>
    </r>
    <rPh sb="3" eb="5">
      <t>セギョウ</t>
    </rPh>
    <rPh sb="5" eb="7">
      <t>ネンド</t>
    </rPh>
    <rPh sb="9" eb="10">
      <t>マエ</t>
    </rPh>
    <rPh sb="11" eb="13">
      <t>ニンショウ</t>
    </rPh>
    <rPh sb="13" eb="15">
      <t>タイショウ</t>
    </rPh>
    <rPh sb="15" eb="17">
      <t>ネンド</t>
    </rPh>
    <rPh sb="26" eb="28">
      <t>シュツリョク</t>
    </rPh>
    <rPh sb="31" eb="33">
      <t>トウガイ</t>
    </rPh>
    <rPh sb="33" eb="35">
      <t>ネンド</t>
    </rPh>
    <rPh sb="36" eb="38">
      <t>キュウシュウ</t>
    </rPh>
    <rPh sb="38" eb="39">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</si>
</sst>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0_);[Red]\(0\)"/>
    <numFmt numFmtId="178" formatCode="0.0_ "/>
    <numFmt numFmtId="179" formatCode="#,##0.0_ "/>
    <numFmt numFmtId="180" formatCode="#,##0;\-#,##0;#"/>
    <numFmt numFmtId="181" formatCode="[$-411]ggge&quot;年&quot;mm&quot;月&quot;dd&quot;日　～&quot;;@"/>
    <numFmt numFmtId="182" formatCode="[$-411]ggge&quot;年&quot;mm&quot;月&quot;dd&quot;日&quot;;@"/>
    <numFmt numFmtId="183" formatCode="yyyy/mm/dd"/>
    <numFmt numFmtId="184" formatCode="[$-411]yyyy&quot;年&quot;mm&quot;月&quot;dd&quot;日　～&quot;;@"/>
    <numFmt numFmtId="185" formatCode="[$-411]yyyy&quot;年&quot;mm&quot;月&quot;dd&quot;日&quot;;@"/>
    <numFmt numFmtId="186" formatCode="0.00_ "/>
  </numFmts>
  <fonts count="4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10"/>
      <name val="ＭＳ Ｐゴシック"/>
      <family val="3"/>
      <charset val="128"/>
    </font>
    <font>
      <b/>
      <sz val="11"/>
      <name val="ＭＳ 明朝"/>
      <family val="1"/>
      <charset val="128"/>
    </font>
    <font>
      <sz val="11"/>
      <color indexed="8"/>
      <name val="ＭＳ 明朝"/>
      <family val="1"/>
      <charset val="128"/>
    </font>
    <font>
      <i/>
      <sz val="10"/>
      <name val="ＭＳ Ｐゴシック"/>
      <family val="3"/>
      <charset val="128"/>
    </font>
    <font>
      <i/>
      <vertAlign val="subscript"/>
      <sz val="10"/>
      <name val="ＭＳ Ｐゴシック"/>
      <family val="3"/>
      <charset val="128"/>
    </font>
    <font>
      <vertAlign val="superscript"/>
      <sz val="10"/>
      <name val="ＭＳ Ｐゴシック"/>
      <family val="3"/>
      <charset val="128"/>
    </font>
    <font>
      <i/>
      <sz val="8"/>
      <name val="ＭＳ 明朝"/>
      <family val="1"/>
      <charset val="128"/>
    </font>
    <font>
      <sz val="10"/>
      <name val="ＭＳ ゴシック"/>
      <family val="3"/>
      <charset val="128"/>
    </font>
    <font>
      <sz val="14"/>
      <name val="ＭＳ Ｐゴシック"/>
      <family val="3"/>
      <charset val="128"/>
    </font>
    <font>
      <i/>
      <sz val="11"/>
      <name val="ＭＳ Ｐゴシック"/>
      <family val="3"/>
      <charset val="128"/>
    </font>
    <font>
      <strike/>
      <sz val="11"/>
      <color indexed="10"/>
      <name val="ＭＳ 明朝"/>
      <family val="1"/>
      <charset val="128"/>
    </font>
    <font>
      <b/>
      <sz val="14"/>
      <name val="Century"/>
      <family val="1"/>
    </font>
    <font>
      <sz val="11"/>
      <name val="Century"/>
      <family val="1"/>
    </font>
    <font>
      <i/>
      <sz val="11"/>
      <name val="Century"/>
      <family val="1"/>
    </font>
    <font>
      <i/>
      <vertAlign val="subscript"/>
      <sz val="11"/>
      <name val="Century"/>
      <family val="1"/>
    </font>
    <font>
      <sz val="12"/>
      <name val="Century"/>
      <family val="1"/>
    </font>
    <font>
      <b/>
      <sz val="11"/>
      <name val="ＭＳ Ｐゴシック"/>
      <family val="3"/>
      <charset val="128"/>
    </font>
    <font>
      <sz val="10"/>
      <name val="Century"/>
      <family val="1"/>
    </font>
    <font>
      <sz val="10"/>
      <name val="ＭＳ 明朝"/>
      <family val="1"/>
      <charset val="128"/>
    </font>
    <font>
      <b/>
      <sz val="11"/>
      <name val="Century"/>
      <family val="1"/>
    </font>
    <font>
      <vertAlign val="subscript"/>
      <sz val="11"/>
      <name val="Century"/>
      <family val="1"/>
    </font>
    <font>
      <sz val="11"/>
      <name val="ＭＳ ゴシック"/>
      <family val="3"/>
      <charset val="128"/>
    </font>
    <font>
      <sz val="11"/>
      <name val="ＭＳ Ｐゴシック"/>
      <family val="3"/>
      <charset val="128"/>
    </font>
    <font>
      <b/>
      <sz val="11"/>
      <name val="ＭＳ Ｐゴシック"/>
      <family val="3"/>
      <charset val="128"/>
    </font>
    <font>
      <sz val="10"/>
      <name val="ＭＳ Ｐゴシック"/>
      <family val="3"/>
      <charset val="128"/>
    </font>
    <font>
      <sz val="12"/>
      <color indexed="10"/>
      <name val="ＭＳ ゴシック"/>
      <family val="3"/>
      <charset val="128"/>
    </font>
    <font>
      <b/>
      <sz val="11"/>
      <color indexed="10"/>
      <name val="ＭＳ 明朝"/>
      <family val="1"/>
      <charset val="128"/>
    </font>
    <font>
      <sz val="10"/>
      <name val="ＭＳ Ｐゴシック"/>
      <family val="3"/>
      <charset val="128"/>
    </font>
    <font>
      <sz val="11"/>
      <color theme="1"/>
      <name val="ＭＳ Ｐゴシック"/>
      <family val="3"/>
      <charset val="128"/>
      <scheme val="minor"/>
    </font>
    <font>
      <sz val="10"/>
      <color rgb="FFFF0000"/>
      <name val="ＭＳ 明朝"/>
      <family val="1"/>
      <charset val="128"/>
    </font>
    <font>
      <sz val="11"/>
      <name val="Arial"/>
      <family val="2"/>
    </font>
    <font>
      <u/>
      <sz val="10"/>
      <name val="ＭＳ Ｐゴシック"/>
      <family val="3"/>
      <charset val="128"/>
    </font>
    <font>
      <u/>
      <sz val="11"/>
      <name val="ＭＳ Ｐゴシック"/>
      <family val="3"/>
      <charset val="128"/>
    </font>
    <font>
      <sz val="6"/>
      <name val="ＭＳ Ｐゴシック"/>
      <family val="2"/>
      <charset val="128"/>
      <scheme val="minor"/>
    </font>
    <font>
      <sz val="11"/>
      <name val="ＭＳ Ｐ明朝"/>
      <family val="1"/>
      <charset val="128"/>
    </font>
    <font>
      <sz val="7.5"/>
      <name val="ＭＳ Ｐ明朝"/>
      <family val="1"/>
      <charset val="128"/>
    </font>
  </fonts>
  <fills count="10">
    <fill>
      <patternFill patternType="none"/>
    </fill>
    <fill>
      <patternFill patternType="gray125"/>
    </fill>
    <fill>
      <patternFill patternType="solid">
        <fgColor indexed="55"/>
        <bgColor indexed="64"/>
      </patternFill>
    </fill>
    <fill>
      <patternFill patternType="solid">
        <fgColor indexed="27"/>
        <bgColor indexed="64"/>
      </patternFill>
    </fill>
    <fill>
      <patternFill patternType="solid">
        <fgColor indexed="13"/>
        <bgColor indexed="64"/>
      </patternFill>
    </fill>
    <fill>
      <patternFill patternType="solid">
        <fgColor indexed="2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s>
  <borders count="89">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4" fillId="0" borderId="0">
      <alignment vertical="center"/>
    </xf>
  </cellStyleXfs>
  <cellXfs count="485">
    <xf numFmtId="0" fontId="0" fillId="0" borderId="0" xfId="0">
      <alignment vertical="center"/>
    </xf>
    <xf numFmtId="0" fontId="28" fillId="0" borderId="0" xfId="2" applyFont="1" applyFill="1">
      <alignment vertical="center"/>
    </xf>
    <xf numFmtId="0" fontId="28" fillId="0" borderId="0" xfId="2" applyFont="1" applyFill="1" applyAlignment="1">
      <alignment horizontal="center" vertical="center"/>
    </xf>
    <xf numFmtId="0" fontId="1" fillId="0" borderId="0" xfId="2" applyFont="1" applyFill="1">
      <alignment vertical="center"/>
    </xf>
    <xf numFmtId="179" fontId="28" fillId="0" borderId="0" xfId="2" applyNumberFormat="1" applyFont="1" applyFill="1" applyBorder="1">
      <alignment vertical="center"/>
    </xf>
    <xf numFmtId="179" fontId="29" fillId="0" borderId="1" xfId="2" applyNumberFormat="1" applyFont="1" applyFill="1" applyBorder="1">
      <alignment vertical="center"/>
    </xf>
    <xf numFmtId="179" fontId="28" fillId="0" borderId="2" xfId="2" applyNumberFormat="1" applyFont="1" applyFill="1" applyBorder="1">
      <alignment vertical="center"/>
    </xf>
    <xf numFmtId="0" fontId="28" fillId="0" borderId="0" xfId="2" applyFont="1" applyFill="1" applyBorder="1">
      <alignment vertical="center"/>
    </xf>
    <xf numFmtId="179" fontId="28" fillId="0" borderId="3" xfId="2" applyNumberFormat="1" applyFont="1" applyFill="1" applyBorder="1">
      <alignment vertical="center"/>
    </xf>
    <xf numFmtId="0" fontId="13" fillId="0" borderId="0" xfId="2" applyFont="1" applyFill="1">
      <alignment vertical="center"/>
    </xf>
    <xf numFmtId="179" fontId="28" fillId="0" borderId="4" xfId="2" applyNumberFormat="1" applyFont="1" applyFill="1" applyBorder="1">
      <alignment vertical="center"/>
    </xf>
    <xf numFmtId="0" fontId="28" fillId="0" borderId="0" xfId="2" applyFont="1">
      <alignment vertical="center"/>
    </xf>
    <xf numFmtId="0" fontId="1" fillId="0" borderId="0" xfId="2" applyFont="1">
      <alignment vertical="center"/>
    </xf>
    <xf numFmtId="179" fontId="28" fillId="0" borderId="0" xfId="2" applyNumberFormat="1" applyFont="1">
      <alignment vertical="center"/>
    </xf>
    <xf numFmtId="0" fontId="14" fillId="0" borderId="0" xfId="2" applyFont="1" applyAlignment="1">
      <alignment horizontal="left" vertical="center"/>
    </xf>
    <xf numFmtId="0" fontId="15" fillId="0" borderId="5" xfId="2" applyFont="1" applyBorder="1" applyAlignment="1">
      <alignment horizontal="center" vertical="center" wrapText="1"/>
    </xf>
    <xf numFmtId="0" fontId="15" fillId="0" borderId="6" xfId="2" applyFont="1" applyBorder="1" applyAlignment="1">
      <alignment horizontal="center" vertical="center" wrapText="1"/>
    </xf>
    <xf numFmtId="17" fontId="15" fillId="0" borderId="6" xfId="2" applyNumberFormat="1" applyFont="1" applyBorder="1" applyAlignment="1">
      <alignment horizontal="right"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8" xfId="2" applyFont="1" applyBorder="1" applyAlignment="1">
      <alignment horizontal="right" vertical="center"/>
    </xf>
    <xf numFmtId="0" fontId="1" fillId="0" borderId="6" xfId="2" applyFont="1" applyBorder="1" applyAlignment="1">
      <alignment horizontal="center" vertical="center"/>
    </xf>
    <xf numFmtId="179" fontId="15" fillId="0" borderId="9" xfId="2" applyNumberFormat="1" applyFont="1" applyBorder="1" applyAlignment="1">
      <alignment horizontal="right" vertical="center"/>
    </xf>
    <xf numFmtId="179" fontId="15" fillId="0" borderId="1" xfId="2" applyNumberFormat="1" applyFont="1" applyBorder="1" applyAlignment="1">
      <alignment horizontal="right" vertical="center"/>
    </xf>
    <xf numFmtId="179" fontId="15" fillId="0" borderId="10" xfId="2" applyNumberFormat="1" applyFont="1" applyBorder="1" applyAlignment="1">
      <alignment horizontal="right" vertical="center"/>
    </xf>
    <xf numFmtId="179" fontId="15" fillId="0" borderId="11" xfId="2" applyNumberFormat="1" applyFont="1" applyBorder="1" applyAlignment="1">
      <alignment horizontal="right" vertical="center"/>
    </xf>
    <xf numFmtId="0" fontId="15" fillId="0" borderId="12"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8" xfId="2" applyFont="1" applyBorder="1" applyAlignment="1">
      <alignment horizontal="center" vertical="center" wrapText="1"/>
    </xf>
    <xf numFmtId="17" fontId="15" fillId="0" borderId="14" xfId="2" applyNumberFormat="1" applyFont="1" applyBorder="1" applyAlignment="1">
      <alignment horizontal="right" vertical="center"/>
    </xf>
    <xf numFmtId="0" fontId="1" fillId="0" borderId="6" xfId="2" applyFont="1" applyBorder="1" applyAlignment="1">
      <alignment horizontal="right" vertical="center"/>
    </xf>
    <xf numFmtId="0" fontId="28" fillId="0" borderId="0" xfId="2" applyFont="1" applyAlignment="1">
      <alignment horizontal="center" vertical="center"/>
    </xf>
    <xf numFmtId="176" fontId="28" fillId="0" borderId="0" xfId="2" applyNumberFormat="1" applyFont="1" applyBorder="1">
      <alignment vertical="center"/>
    </xf>
    <xf numFmtId="0" fontId="28" fillId="0" borderId="0" xfId="2" applyFont="1" applyBorder="1">
      <alignment vertical="center"/>
    </xf>
    <xf numFmtId="179" fontId="29" fillId="0" borderId="0" xfId="2" applyNumberFormat="1" applyFont="1" applyBorder="1" applyAlignment="1">
      <alignment horizontal="center" vertical="center"/>
    </xf>
    <xf numFmtId="179" fontId="29" fillId="0" borderId="0" xfId="2" applyNumberFormat="1" applyFont="1" applyBorder="1">
      <alignment vertical="center"/>
    </xf>
    <xf numFmtId="0" fontId="1" fillId="0" borderId="0" xfId="2" applyFont="1" applyBorder="1">
      <alignment vertical="center"/>
    </xf>
    <xf numFmtId="0" fontId="28" fillId="0" borderId="0" xfId="2" applyFont="1" applyFill="1" applyAlignment="1">
      <alignment horizontal="left" vertical="center"/>
    </xf>
    <xf numFmtId="179" fontId="28" fillId="0" borderId="0" xfId="2" applyNumberFormat="1" applyFont="1" applyBorder="1">
      <alignment vertical="center"/>
    </xf>
    <xf numFmtId="0" fontId="15" fillId="0" borderId="16" xfId="2" applyFont="1" applyFill="1" applyBorder="1">
      <alignment vertical="center"/>
    </xf>
    <xf numFmtId="0" fontId="15" fillId="0" borderId="8" xfId="2" applyFont="1" applyFill="1" applyBorder="1" applyAlignment="1">
      <alignment horizontal="right" vertical="center"/>
    </xf>
    <xf numFmtId="0" fontId="15" fillId="0" borderId="17"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19" xfId="2" applyFont="1" applyBorder="1" applyAlignment="1">
      <alignment horizontal="center" vertical="center" wrapText="1"/>
    </xf>
    <xf numFmtId="17" fontId="15" fillId="0" borderId="20" xfId="2" applyNumberFormat="1" applyFont="1" applyBorder="1" applyAlignment="1">
      <alignment horizontal="right" vertical="center"/>
    </xf>
    <xf numFmtId="0" fontId="15" fillId="0" borderId="21" xfId="2" applyFont="1" applyFill="1" applyBorder="1">
      <alignment vertical="center"/>
    </xf>
    <xf numFmtId="0" fontId="15" fillId="0" borderId="19" xfId="2" applyFont="1" applyFill="1" applyBorder="1" applyAlignment="1">
      <alignment horizontal="right" vertical="center"/>
    </xf>
    <xf numFmtId="0" fontId="1" fillId="0" borderId="19" xfId="2" applyFont="1" applyBorder="1" applyAlignment="1">
      <alignment horizontal="right" vertical="center"/>
    </xf>
    <xf numFmtId="0" fontId="15" fillId="0" borderId="19" xfId="2" applyFont="1" applyBorder="1" applyAlignment="1">
      <alignment horizontal="center" vertical="center"/>
    </xf>
    <xf numFmtId="0" fontId="15" fillId="0" borderId="19" xfId="2" applyFont="1" applyBorder="1" applyAlignment="1">
      <alignment horizontal="right" vertical="center"/>
    </xf>
    <xf numFmtId="0" fontId="15" fillId="0" borderId="22" xfId="2" applyFont="1" applyBorder="1" applyAlignment="1">
      <alignment horizontal="center" vertical="center"/>
    </xf>
    <xf numFmtId="179" fontId="15" fillId="0" borderId="23" xfId="2" applyNumberFormat="1" applyFont="1" applyBorder="1" applyAlignment="1">
      <alignment horizontal="right" vertical="center"/>
    </xf>
    <xf numFmtId="179" fontId="15" fillId="0" borderId="22"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0" xfId="2" applyNumberFormat="1" applyFont="1" applyBorder="1" applyAlignment="1">
      <alignment horizontal="right" vertical="center"/>
    </xf>
    <xf numFmtId="179" fontId="29" fillId="0" borderId="25" xfId="2" applyNumberFormat="1" applyFont="1" applyBorder="1">
      <alignment vertical="center"/>
    </xf>
    <xf numFmtId="179" fontId="29" fillId="0" borderId="26" xfId="2" applyNumberFormat="1" applyFont="1" applyBorder="1">
      <alignment vertical="center"/>
    </xf>
    <xf numFmtId="179" fontId="29" fillId="0" borderId="23" xfId="2" applyNumberFormat="1" applyFont="1" applyBorder="1">
      <alignment vertical="center"/>
    </xf>
    <xf numFmtId="0" fontId="1" fillId="0" borderId="0" xfId="2" applyFont="1" applyFill="1" applyBorder="1">
      <alignment vertical="center"/>
    </xf>
    <xf numFmtId="0" fontId="17" fillId="0" borderId="0" xfId="0" applyFont="1" applyBorder="1" applyAlignment="1">
      <alignment horizontal="left" vertical="center"/>
    </xf>
    <xf numFmtId="0" fontId="18" fillId="0" borderId="0" xfId="0" applyFont="1">
      <alignment vertical="center"/>
    </xf>
    <xf numFmtId="0" fontId="18" fillId="0" borderId="2" xfId="0" applyFont="1" applyBorder="1">
      <alignment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18" fillId="0" borderId="27" xfId="0" applyFont="1" applyBorder="1" applyAlignment="1">
      <alignment horizontal="center" vertical="center"/>
    </xf>
    <xf numFmtId="0" fontId="18" fillId="0" borderId="0" xfId="0" applyFont="1" applyBorder="1" applyAlignment="1">
      <alignment horizontal="center" vertical="center"/>
    </xf>
    <xf numFmtId="0" fontId="18" fillId="0" borderId="28" xfId="0" applyFont="1" applyBorder="1">
      <alignment vertical="center"/>
    </xf>
    <xf numFmtId="0" fontId="18" fillId="0" borderId="29" xfId="0" applyFont="1" applyBorder="1">
      <alignment vertical="center"/>
    </xf>
    <xf numFmtId="0" fontId="18" fillId="0" borderId="30" xfId="0" applyFont="1" applyBorder="1">
      <alignment vertical="center"/>
    </xf>
    <xf numFmtId="0" fontId="19" fillId="0" borderId="0" xfId="0" applyFont="1" applyBorder="1" applyAlignment="1">
      <alignment horizontal="center" vertical="center"/>
    </xf>
    <xf numFmtId="0" fontId="18" fillId="0" borderId="0" xfId="0" applyFont="1" applyBorder="1">
      <alignment vertical="center"/>
    </xf>
    <xf numFmtId="0" fontId="18" fillId="0" borderId="27" xfId="0" applyFont="1" applyBorder="1" applyAlignment="1">
      <alignment vertical="center" wrapText="1"/>
    </xf>
    <xf numFmtId="0" fontId="18" fillId="0" borderId="0" xfId="0" applyFont="1" applyBorder="1" applyAlignment="1">
      <alignment vertical="center" wrapText="1"/>
    </xf>
    <xf numFmtId="0" fontId="18" fillId="0" borderId="27" xfId="0" applyFont="1" applyBorder="1">
      <alignment vertical="center"/>
    </xf>
    <xf numFmtId="0" fontId="21" fillId="0" borderId="0" xfId="0" applyFont="1">
      <alignment vertical="center"/>
    </xf>
    <xf numFmtId="0" fontId="18" fillId="2" borderId="2" xfId="0" applyFont="1" applyFill="1" applyBorder="1" applyAlignment="1">
      <alignment horizontal="center" vertical="center"/>
    </xf>
    <xf numFmtId="0" fontId="18" fillId="2" borderId="30" xfId="0" applyFont="1" applyFill="1" applyBorder="1" applyAlignment="1">
      <alignment horizontal="centerContinuous" vertical="center"/>
    </xf>
    <xf numFmtId="0" fontId="18" fillId="2" borderId="28" xfId="0" applyFont="1" applyFill="1" applyBorder="1" applyAlignment="1">
      <alignment horizontal="centerContinuous" vertical="center"/>
    </xf>
    <xf numFmtId="0" fontId="18" fillId="2" borderId="29" xfId="0" applyFont="1" applyFill="1" applyBorder="1" applyAlignment="1">
      <alignment horizontal="centerContinuous" vertical="center"/>
    </xf>
    <xf numFmtId="0" fontId="3" fillId="2" borderId="31" xfId="0" applyFont="1" applyFill="1" applyBorder="1" applyAlignment="1">
      <alignment vertical="top" wrapText="1"/>
    </xf>
    <xf numFmtId="0" fontId="19" fillId="2" borderId="32" xfId="0" applyFont="1" applyFill="1" applyBorder="1" applyAlignment="1">
      <alignment horizontal="center" vertical="center"/>
    </xf>
    <xf numFmtId="0" fontId="18" fillId="2" borderId="4" xfId="0" applyFont="1" applyFill="1" applyBorder="1" applyAlignment="1">
      <alignment horizontal="center" vertical="center"/>
    </xf>
    <xf numFmtId="0" fontId="18" fillId="0" borderId="33" xfId="0" applyFont="1" applyBorder="1" applyAlignment="1">
      <alignment horizontal="center" vertical="center"/>
    </xf>
    <xf numFmtId="0" fontId="18" fillId="2" borderId="31" xfId="0" applyFont="1" applyFill="1" applyBorder="1" applyAlignment="1">
      <alignment vertical="top" wrapText="1"/>
    </xf>
    <xf numFmtId="0" fontId="18" fillId="2" borderId="32" xfId="0" applyFont="1" applyFill="1" applyBorder="1" applyAlignment="1">
      <alignment vertical="center" wrapText="1"/>
    </xf>
    <xf numFmtId="0" fontId="3" fillId="2" borderId="4" xfId="0" applyFont="1" applyFill="1" applyBorder="1" applyAlignment="1">
      <alignment horizontal="center" vertical="center"/>
    </xf>
    <xf numFmtId="0" fontId="3" fillId="0" borderId="30" xfId="0" applyFont="1" applyBorder="1">
      <alignment vertical="center"/>
    </xf>
    <xf numFmtId="181" fontId="18" fillId="0" borderId="0" xfId="0" applyNumberFormat="1" applyFont="1" applyBorder="1" applyAlignment="1">
      <alignment horizontal="right" vertical="center"/>
    </xf>
    <xf numFmtId="182" fontId="18" fillId="0" borderId="0" xfId="0" applyNumberFormat="1" applyFont="1" applyBorder="1" applyAlignment="1">
      <alignment horizontal="left" vertical="center"/>
    </xf>
    <xf numFmtId="0" fontId="23" fillId="0" borderId="0" xfId="0" applyFont="1" applyBorder="1" applyAlignment="1">
      <alignment horizontal="right" vertical="center"/>
    </xf>
    <xf numFmtId="183" fontId="0" fillId="0" borderId="0" xfId="0" applyNumberFormat="1">
      <alignment vertical="center"/>
    </xf>
    <xf numFmtId="38" fontId="0" fillId="0" borderId="0" xfId="1" applyFont="1">
      <alignment vertical="center"/>
    </xf>
    <xf numFmtId="14" fontId="0" fillId="0" borderId="0" xfId="0" applyNumberFormat="1">
      <alignment vertical="center"/>
    </xf>
    <xf numFmtId="0" fontId="0" fillId="0" borderId="0" xfId="0" applyAlignment="1">
      <alignment horizontal="center" vertical="center"/>
    </xf>
    <xf numFmtId="0" fontId="6" fillId="2" borderId="19" xfId="2" applyFont="1" applyFill="1" applyBorder="1" applyAlignment="1">
      <alignment horizontal="center" vertical="center" wrapText="1"/>
    </xf>
    <xf numFmtId="0" fontId="30" fillId="2" borderId="19" xfId="2" applyFont="1" applyFill="1" applyBorder="1" applyAlignment="1">
      <alignment horizontal="center" vertical="center" wrapText="1"/>
    </xf>
    <xf numFmtId="0" fontId="30" fillId="2" borderId="22" xfId="2" applyFont="1" applyFill="1" applyBorder="1" applyAlignment="1">
      <alignment horizontal="center" vertical="center" wrapText="1"/>
    </xf>
    <xf numFmtId="178" fontId="22" fillId="0" borderId="34" xfId="2" applyNumberFormat="1" applyFont="1" applyFill="1" applyBorder="1">
      <alignment vertical="center"/>
    </xf>
    <xf numFmtId="178" fontId="22" fillId="0" borderId="25" xfId="2" applyNumberFormat="1" applyFont="1" applyFill="1" applyBorder="1">
      <alignment vertical="center"/>
    </xf>
    <xf numFmtId="178" fontId="22" fillId="0" borderId="35" xfId="2" applyNumberFormat="1" applyFont="1" applyFill="1" applyBorder="1">
      <alignment vertical="center"/>
    </xf>
    <xf numFmtId="179" fontId="29" fillId="0" borderId="0" xfId="2" applyNumberFormat="1" applyFont="1" applyFill="1" applyBorder="1">
      <alignment vertical="center"/>
    </xf>
    <xf numFmtId="0" fontId="29" fillId="0" borderId="24" xfId="2" applyFont="1" applyBorder="1" applyAlignment="1">
      <alignment horizontal="center" vertical="center"/>
    </xf>
    <xf numFmtId="178" fontId="22" fillId="0" borderId="36" xfId="2" applyNumberFormat="1" applyFont="1" applyFill="1" applyBorder="1">
      <alignment vertical="center"/>
    </xf>
    <xf numFmtId="0" fontId="23" fillId="0" borderId="0" xfId="0" applyFont="1" applyAlignment="1">
      <alignment horizontal="right" vertical="center"/>
    </xf>
    <xf numFmtId="0" fontId="23" fillId="0" borderId="0" xfId="0" applyFont="1">
      <alignment vertical="center"/>
    </xf>
    <xf numFmtId="0" fontId="23" fillId="0" borderId="0" xfId="0" applyFont="1" applyAlignment="1">
      <alignment horizontal="right" vertical="top"/>
    </xf>
    <xf numFmtId="0" fontId="17" fillId="0" borderId="0" xfId="0" applyFont="1" applyBorder="1" applyAlignment="1">
      <alignment vertical="center"/>
    </xf>
    <xf numFmtId="0" fontId="29" fillId="0" borderId="17" xfId="2" applyFont="1" applyBorder="1" applyAlignment="1">
      <alignment horizontal="center" vertical="center"/>
    </xf>
    <xf numFmtId="179" fontId="28" fillId="0" borderId="16" xfId="2" applyNumberFormat="1" applyFont="1" applyFill="1" applyBorder="1">
      <alignment vertical="center"/>
    </xf>
    <xf numFmtId="179" fontId="28" fillId="0" borderId="8" xfId="2" applyNumberFormat="1" applyFont="1" applyFill="1" applyBorder="1">
      <alignment vertical="center"/>
    </xf>
    <xf numFmtId="179" fontId="28" fillId="0" borderId="37" xfId="2" applyNumberFormat="1" applyFont="1" applyFill="1" applyBorder="1">
      <alignment vertical="center"/>
    </xf>
    <xf numFmtId="179" fontId="28" fillId="0" borderId="38" xfId="2" applyNumberFormat="1" applyFont="1" applyFill="1" applyBorder="1">
      <alignment vertical="center"/>
    </xf>
    <xf numFmtId="179" fontId="28" fillId="0" borderId="32" xfId="2" applyNumberFormat="1" applyFont="1" applyFill="1" applyBorder="1">
      <alignment vertical="center"/>
    </xf>
    <xf numFmtId="179" fontId="29" fillId="0" borderId="21" xfId="2" applyNumberFormat="1" applyFont="1" applyBorder="1">
      <alignment vertical="center"/>
    </xf>
    <xf numFmtId="179" fontId="29" fillId="0" borderId="19" xfId="2" applyNumberFormat="1" applyFont="1" applyBorder="1">
      <alignment vertical="center"/>
    </xf>
    <xf numFmtId="179" fontId="28" fillId="0" borderId="39" xfId="2" applyNumberFormat="1" applyFont="1" applyFill="1" applyBorder="1">
      <alignment vertical="center"/>
    </xf>
    <xf numFmtId="179" fontId="28" fillId="0" borderId="40" xfId="2" applyNumberFormat="1" applyFont="1" applyFill="1" applyBorder="1">
      <alignment vertical="center"/>
    </xf>
    <xf numFmtId="179" fontId="29" fillId="0" borderId="41" xfId="2" applyNumberFormat="1" applyFont="1" applyFill="1" applyBorder="1">
      <alignment vertical="center"/>
    </xf>
    <xf numFmtId="179" fontId="28" fillId="0" borderId="42" xfId="2" applyNumberFormat="1" applyFont="1" applyBorder="1">
      <alignment vertical="center"/>
    </xf>
    <xf numFmtId="179" fontId="28" fillId="0" borderId="43" xfId="2" applyNumberFormat="1" applyFont="1" applyBorder="1">
      <alignment vertical="center"/>
    </xf>
    <xf numFmtId="179" fontId="29" fillId="0" borderId="44" xfId="2" applyNumberFormat="1" applyFont="1" applyBorder="1">
      <alignment vertical="center"/>
    </xf>
    <xf numFmtId="179" fontId="28" fillId="0" borderId="45" xfId="2" applyNumberFormat="1" applyFont="1" applyBorder="1">
      <alignment vertical="center"/>
    </xf>
    <xf numFmtId="179" fontId="28" fillId="0" borderId="46" xfId="2" applyNumberFormat="1" applyFont="1" applyBorder="1">
      <alignment vertical="center"/>
    </xf>
    <xf numFmtId="179" fontId="29" fillId="0" borderId="47" xfId="2" applyNumberFormat="1" applyFont="1" applyBorder="1">
      <alignment vertical="center"/>
    </xf>
    <xf numFmtId="179" fontId="28" fillId="0" borderId="48" xfId="2" applyNumberFormat="1" applyFont="1" applyBorder="1">
      <alignment vertical="center"/>
    </xf>
    <xf numFmtId="179" fontId="28" fillId="0" borderId="49" xfId="2" applyNumberFormat="1" applyFont="1" applyBorder="1">
      <alignment vertical="center"/>
    </xf>
    <xf numFmtId="179" fontId="29" fillId="0" borderId="50" xfId="2" applyNumberFormat="1" applyFont="1" applyBorder="1">
      <alignment vertical="center"/>
    </xf>
    <xf numFmtId="0" fontId="15" fillId="0" borderId="21" xfId="2" applyFont="1" applyBorder="1" applyAlignment="1">
      <alignment horizontal="center" vertical="center"/>
    </xf>
    <xf numFmtId="0" fontId="15" fillId="0" borderId="18" xfId="2" applyFont="1" applyBorder="1" applyAlignment="1">
      <alignment horizontal="center" vertical="center"/>
    </xf>
    <xf numFmtId="0" fontId="15" fillId="0" borderId="48" xfId="2" applyFont="1" applyBorder="1" applyAlignment="1">
      <alignment horizontal="center" vertical="center"/>
    </xf>
    <xf numFmtId="0" fontId="15" fillId="0" borderId="51" xfId="2" applyFont="1" applyBorder="1" applyAlignment="1">
      <alignment horizontal="center" vertical="center"/>
    </xf>
    <xf numFmtId="180" fontId="15" fillId="0" borderId="50" xfId="2" applyNumberFormat="1" applyFont="1" applyBorder="1" applyAlignment="1">
      <alignment horizontal="center" vertical="center"/>
    </xf>
    <xf numFmtId="180" fontId="15" fillId="0" borderId="48" xfId="2" applyNumberFormat="1" applyFont="1" applyBorder="1" applyAlignment="1">
      <alignment horizontal="center" vertical="center"/>
    </xf>
    <xf numFmtId="180" fontId="15" fillId="0" borderId="51" xfId="2" applyNumberFormat="1" applyFont="1" applyBorder="1" applyAlignment="1">
      <alignment horizontal="center" vertical="center"/>
    </xf>
    <xf numFmtId="179" fontId="15" fillId="0" borderId="41" xfId="2" applyNumberFormat="1" applyFont="1" applyBorder="1" applyAlignment="1">
      <alignment horizontal="right" vertical="center"/>
    </xf>
    <xf numFmtId="0" fontId="15" fillId="0" borderId="52" xfId="2" applyFont="1" applyBorder="1" applyAlignment="1">
      <alignment horizontal="center" vertical="center"/>
    </xf>
    <xf numFmtId="0" fontId="15" fillId="0" borderId="53" xfId="2" applyFont="1" applyBorder="1" applyAlignment="1">
      <alignment horizontal="center" vertical="center"/>
    </xf>
    <xf numFmtId="0" fontId="15" fillId="0" borderId="54" xfId="2" applyFont="1" applyBorder="1" applyAlignment="1">
      <alignment horizontal="center" vertical="center"/>
    </xf>
    <xf numFmtId="0" fontId="15" fillId="0" borderId="55" xfId="2" applyFont="1" applyBorder="1" applyAlignment="1">
      <alignment horizontal="center" vertical="center"/>
    </xf>
    <xf numFmtId="179" fontId="15" fillId="0" borderId="50" xfId="2" applyNumberFormat="1" applyFont="1" applyBorder="1" applyAlignment="1">
      <alignment horizontal="right" vertical="center"/>
    </xf>
    <xf numFmtId="0" fontId="15" fillId="0" borderId="0" xfId="2" applyFont="1" applyBorder="1" applyAlignment="1">
      <alignment horizontal="center" vertical="center"/>
    </xf>
    <xf numFmtId="179" fontId="15" fillId="0" borderId="56" xfId="2" applyNumberFormat="1" applyFont="1" applyBorder="1" applyAlignment="1">
      <alignment horizontal="right" vertical="center"/>
    </xf>
    <xf numFmtId="0" fontId="31" fillId="4" borderId="0" xfId="0" applyFont="1" applyFill="1" applyBorder="1" applyAlignment="1">
      <alignment horizontal="center" vertical="center"/>
    </xf>
    <xf numFmtId="0" fontId="31" fillId="0" borderId="0" xfId="0" applyFont="1" applyBorder="1" applyAlignment="1">
      <alignment vertical="center"/>
    </xf>
    <xf numFmtId="0" fontId="31" fillId="3" borderId="0" xfId="0" applyFont="1" applyFill="1" applyBorder="1" applyAlignment="1">
      <alignment horizontal="center" vertical="center"/>
    </xf>
    <xf numFmtId="0" fontId="31" fillId="0" borderId="0" xfId="0" applyFont="1" applyBorder="1" applyAlignment="1">
      <alignment horizontal="left" vertical="center"/>
    </xf>
    <xf numFmtId="0" fontId="32" fillId="0" borderId="0" xfId="0" applyFont="1">
      <alignment vertical="center"/>
    </xf>
    <xf numFmtId="0" fontId="27" fillId="0" borderId="0" xfId="2" applyFont="1" applyFill="1">
      <alignment vertical="center"/>
    </xf>
    <xf numFmtId="0" fontId="3" fillId="0" borderId="0" xfId="0" applyFont="1" applyBorder="1">
      <alignment vertical="center"/>
    </xf>
    <xf numFmtId="0" fontId="3" fillId="0" borderId="0" xfId="0" applyFont="1">
      <alignment vertical="center"/>
    </xf>
    <xf numFmtId="179" fontId="15" fillId="0" borderId="59" xfId="2" applyNumberFormat="1" applyFont="1" applyBorder="1" applyAlignment="1">
      <alignment horizontal="right" vertical="center"/>
    </xf>
    <xf numFmtId="0" fontId="30" fillId="2" borderId="5" xfId="2" applyFont="1" applyFill="1" applyBorder="1" applyAlignment="1">
      <alignment horizontal="center" vertical="center"/>
    </xf>
    <xf numFmtId="179" fontId="28" fillId="0" borderId="57" xfId="2" applyNumberFormat="1" applyFont="1" applyFill="1" applyBorder="1">
      <alignment vertical="center"/>
    </xf>
    <xf numFmtId="179" fontId="28" fillId="0" borderId="29" xfId="2" applyNumberFormat="1" applyFont="1" applyFill="1" applyBorder="1">
      <alignment vertical="center"/>
    </xf>
    <xf numFmtId="179" fontId="28" fillId="0" borderId="58" xfId="2" applyNumberFormat="1" applyFont="1" applyFill="1" applyBorder="1">
      <alignment vertical="center"/>
    </xf>
    <xf numFmtId="0" fontId="35" fillId="0" borderId="0" xfId="0" applyFont="1">
      <alignment vertical="center"/>
    </xf>
    <xf numFmtId="0" fontId="3" fillId="0" borderId="2" xfId="0" applyFont="1" applyBorder="1" applyAlignment="1">
      <alignment horizontal="center" vertical="center"/>
    </xf>
    <xf numFmtId="0" fontId="24" fillId="0" borderId="0"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9" xfId="0" applyFont="1" applyBorder="1" applyAlignment="1">
      <alignment horizontal="center" vertical="center"/>
    </xf>
    <xf numFmtId="0" fontId="1" fillId="0" borderId="10" xfId="2" applyFont="1" applyBorder="1" applyAlignment="1">
      <alignment horizontal="right" vertical="center"/>
    </xf>
    <xf numFmtId="0" fontId="1" fillId="0" borderId="11" xfId="2" applyFont="1" applyBorder="1" applyAlignment="1">
      <alignment horizontal="right" vertical="center"/>
    </xf>
    <xf numFmtId="0" fontId="1" fillId="0" borderId="59" xfId="2" applyFont="1" applyBorder="1" applyAlignment="1">
      <alignment horizontal="right" vertical="center"/>
    </xf>
    <xf numFmtId="0" fontId="17" fillId="0" borderId="0" xfId="0" applyFont="1" applyFill="1" applyBorder="1" applyAlignment="1">
      <alignment horizontal="left" vertical="center"/>
    </xf>
    <xf numFmtId="176" fontId="15" fillId="0" borderId="57" xfId="2" applyNumberFormat="1" applyFont="1" applyBorder="1" applyAlignment="1">
      <alignment horizontal="center" vertical="center"/>
    </xf>
    <xf numFmtId="0" fontId="36" fillId="0" borderId="8"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15" fillId="0" borderId="4" xfId="2" applyFont="1" applyBorder="1" applyAlignment="1">
      <alignment horizontal="center" vertical="center"/>
    </xf>
    <xf numFmtId="186" fontId="15" fillId="0" borderId="8" xfId="2" applyNumberFormat="1" applyFont="1" applyBorder="1" applyAlignment="1">
      <alignment horizontal="center" vertical="center" wrapText="1"/>
    </xf>
    <xf numFmtId="186" fontId="15" fillId="0" borderId="2" xfId="2" applyNumberFormat="1" applyFont="1" applyBorder="1" applyAlignment="1">
      <alignment horizontal="center" vertical="center" wrapText="1"/>
    </xf>
    <xf numFmtId="186" fontId="15" fillId="0" borderId="3" xfId="2" applyNumberFormat="1" applyFont="1" applyBorder="1" applyAlignment="1">
      <alignment horizontal="center" vertical="center" wrapText="1"/>
    </xf>
    <xf numFmtId="176" fontId="15" fillId="0" borderId="88" xfId="2" applyNumberFormat="1" applyFont="1" applyBorder="1" applyAlignment="1">
      <alignment horizontal="center" vertical="center"/>
    </xf>
    <xf numFmtId="179" fontId="15" fillId="0" borderId="10" xfId="2" applyNumberFormat="1" applyFont="1" applyBorder="1" applyAlignment="1">
      <alignment horizontal="right" vertical="center"/>
    </xf>
    <xf numFmtId="0" fontId="15" fillId="0" borderId="75" xfId="2" applyFont="1" applyBorder="1" applyAlignment="1">
      <alignment horizontal="center" vertical="center"/>
    </xf>
    <xf numFmtId="49" fontId="1" fillId="6" borderId="2" xfId="2" applyNumberFormat="1" applyFont="1" applyFill="1" applyBorder="1" applyProtection="1">
      <alignment vertical="center"/>
    </xf>
    <xf numFmtId="49" fontId="0" fillId="0" borderId="0" xfId="2" applyNumberFormat="1" applyFont="1" applyProtection="1">
      <alignment vertical="center"/>
    </xf>
    <xf numFmtId="49" fontId="1" fillId="0" borderId="0" xfId="2" applyNumberFormat="1" applyFont="1" applyProtection="1">
      <alignment vertical="center"/>
    </xf>
    <xf numFmtId="49" fontId="1" fillId="7" borderId="2" xfId="2" applyNumberFormat="1" applyFont="1" applyFill="1" applyBorder="1" applyProtection="1">
      <alignment vertical="center"/>
    </xf>
    <xf numFmtId="49" fontId="0" fillId="0" borderId="0" xfId="2" quotePrefix="1" applyNumberFormat="1" applyFont="1" applyProtection="1">
      <alignment vertical="center"/>
    </xf>
    <xf numFmtId="0" fontId="1" fillId="0" borderId="0" xfId="2" applyNumberFormat="1" applyFont="1" applyProtection="1">
      <alignment vertical="center"/>
    </xf>
    <xf numFmtId="0" fontId="1" fillId="0" borderId="0" xfId="2" applyNumberFormat="1" applyFont="1" applyAlignment="1" applyProtection="1">
      <alignment vertical="center" wrapText="1"/>
    </xf>
    <xf numFmtId="49" fontId="1" fillId="0" borderId="2" xfId="2" applyNumberFormat="1" applyFont="1" applyBorder="1" applyProtection="1">
      <alignment vertical="center"/>
    </xf>
    <xf numFmtId="0" fontId="18" fillId="0" borderId="33" xfId="0" applyFont="1" applyFill="1" applyBorder="1">
      <alignment vertical="center"/>
    </xf>
    <xf numFmtId="0" fontId="18" fillId="0" borderId="2" xfId="0" applyFont="1" applyFill="1" applyBorder="1">
      <alignment vertical="center"/>
    </xf>
    <xf numFmtId="0" fontId="18" fillId="0" borderId="2" xfId="0" applyNumberFormat="1" applyFont="1" applyFill="1" applyBorder="1">
      <alignment vertical="center"/>
    </xf>
    <xf numFmtId="0" fontId="18" fillId="0" borderId="33" xfId="0" applyNumberFormat="1" applyFont="1" applyFill="1" applyBorder="1">
      <alignment vertical="center"/>
    </xf>
    <xf numFmtId="49" fontId="0" fillId="0" borderId="0" xfId="2" quotePrefix="1" applyNumberFormat="1" applyFont="1" applyProtection="1">
      <alignment vertical="center"/>
    </xf>
    <xf numFmtId="0" fontId="17" fillId="0" borderId="0" xfId="0" applyFont="1" applyFill="1" applyBorder="1" applyAlignment="1" applyProtection="1">
      <alignment horizontal="left" vertical="center"/>
    </xf>
    <xf numFmtId="0" fontId="17" fillId="6" borderId="70" xfId="0" applyFont="1" applyFill="1" applyBorder="1" applyAlignment="1" applyProtection="1">
      <alignment horizontal="left" vertical="center"/>
    </xf>
    <xf numFmtId="0" fontId="17" fillId="6" borderId="69" xfId="0" applyFont="1" applyFill="1" applyBorder="1" applyAlignment="1" applyProtection="1">
      <alignment horizontal="left" vertical="center"/>
    </xf>
    <xf numFmtId="0" fontId="17" fillId="6" borderId="58" xfId="0" applyFont="1" applyFill="1" applyBorder="1" applyAlignment="1" applyProtection="1">
      <alignment horizontal="left" vertical="center"/>
    </xf>
    <xf numFmtId="0" fontId="40" fillId="0" borderId="0" xfId="0" quotePrefix="1" applyFont="1" applyBorder="1" applyAlignment="1" applyProtection="1">
      <alignment vertical="center"/>
    </xf>
    <xf numFmtId="0" fontId="17" fillId="7" borderId="70" xfId="0" applyFont="1" applyFill="1" applyBorder="1" applyAlignment="1" applyProtection="1">
      <alignment horizontal="left" vertical="center"/>
    </xf>
    <xf numFmtId="0" fontId="17" fillId="7" borderId="69" xfId="0" applyFont="1" applyFill="1" applyBorder="1" applyAlignment="1" applyProtection="1">
      <alignment horizontal="left" vertical="center"/>
    </xf>
    <xf numFmtId="0" fontId="17" fillId="7" borderId="58" xfId="0" applyFont="1" applyFill="1" applyBorder="1" applyAlignment="1" applyProtection="1">
      <alignment horizontal="left" vertical="center"/>
    </xf>
    <xf numFmtId="0" fontId="17" fillId="0" borderId="70" xfId="0" applyFont="1" applyFill="1" applyBorder="1" applyAlignment="1" applyProtection="1">
      <alignment horizontal="left" vertical="center"/>
    </xf>
    <xf numFmtId="0" fontId="17" fillId="0" borderId="69" xfId="0" applyFont="1" applyFill="1" applyBorder="1" applyAlignment="1" applyProtection="1">
      <alignment horizontal="left" vertical="center"/>
    </xf>
    <xf numFmtId="0" fontId="17" fillId="0" borderId="58" xfId="0" applyFont="1" applyFill="1" applyBorder="1" applyAlignment="1" applyProtection="1">
      <alignment horizontal="left" vertical="center"/>
    </xf>
    <xf numFmtId="0" fontId="24" fillId="0" borderId="0" xfId="0" applyFont="1" applyBorder="1" applyAlignment="1">
      <alignment horizontal="right" vertical="center"/>
    </xf>
    <xf numFmtId="0" fontId="18" fillId="0" borderId="0" xfId="0" applyFont="1">
      <alignment vertical="center"/>
    </xf>
    <xf numFmtId="181" fontId="18" fillId="0" borderId="0" xfId="0" applyNumberFormat="1" applyFont="1" applyBorder="1" applyAlignment="1">
      <alignment horizontal="right" vertical="center"/>
    </xf>
    <xf numFmtId="182" fontId="18" fillId="0" borderId="0" xfId="0" applyNumberFormat="1" applyFont="1" applyBorder="1" applyAlignment="1">
      <alignment horizontal="left" vertical="center"/>
    </xf>
    <xf numFmtId="0" fontId="23" fillId="0" borderId="0" xfId="0" applyFont="1" applyBorder="1" applyAlignment="1">
      <alignment horizontal="right" vertical="center"/>
    </xf>
    <xf numFmtId="0" fontId="18" fillId="0" borderId="33" xfId="0" applyFont="1" applyFill="1" applyBorder="1">
      <alignment vertical="center"/>
    </xf>
    <xf numFmtId="0" fontId="24" fillId="0" borderId="0" xfId="0" applyFont="1" applyBorder="1" applyAlignment="1">
      <alignment horizontal="left" vertical="center"/>
    </xf>
    <xf numFmtId="0" fontId="18" fillId="0" borderId="2" xfId="0" applyFont="1" applyFill="1" applyBorder="1">
      <alignment vertical="center"/>
    </xf>
    <xf numFmtId="0" fontId="18" fillId="0" borderId="2" xfId="0" applyNumberFormat="1" applyFont="1" applyFill="1" applyBorder="1">
      <alignment vertical="center"/>
    </xf>
    <xf numFmtId="0" fontId="18" fillId="0" borderId="33" xfId="0" applyNumberFormat="1" applyFont="1" applyFill="1" applyBorder="1">
      <alignment vertical="center"/>
    </xf>
    <xf numFmtId="0" fontId="17" fillId="0" borderId="2" xfId="0" applyFont="1" applyBorder="1" applyAlignment="1">
      <alignment vertical="center"/>
    </xf>
    <xf numFmtId="0" fontId="17" fillId="6" borderId="2" xfId="0" applyFont="1" applyFill="1" applyBorder="1" applyAlignment="1">
      <alignment vertical="center"/>
    </xf>
    <xf numFmtId="0" fontId="41" fillId="0" borderId="0" xfId="0" quotePrefix="1" applyFont="1" applyBorder="1" applyAlignment="1">
      <alignment vertical="center"/>
    </xf>
    <xf numFmtId="0" fontId="18" fillId="0" borderId="2" xfId="0" applyNumberFormat="1" applyFont="1" applyFill="1" applyBorder="1" applyAlignment="1">
      <alignment horizontal="right" vertical="center"/>
    </xf>
    <xf numFmtId="179" fontId="15" fillId="0" borderId="10" xfId="2" applyNumberFormat="1" applyFont="1" applyBorder="1" applyAlignment="1">
      <alignment horizontal="right" vertical="center"/>
    </xf>
    <xf numFmtId="176" fontId="15" fillId="6" borderId="14" xfId="2" applyNumberFormat="1" applyFont="1" applyFill="1" applyBorder="1" applyAlignment="1" applyProtection="1">
      <alignment horizontal="center" vertical="center"/>
      <protection locked="0"/>
    </xf>
    <xf numFmtId="0" fontId="15" fillId="7" borderId="8" xfId="2" applyFont="1" applyFill="1" applyBorder="1" applyAlignment="1" applyProtection="1">
      <alignment horizontal="right" vertical="center"/>
      <protection locked="0"/>
    </xf>
    <xf numFmtId="177" fontId="15" fillId="8" borderId="8" xfId="2" applyNumberFormat="1" applyFont="1" applyFill="1" applyBorder="1" applyAlignment="1" applyProtection="1">
      <alignment horizontal="center" vertical="center"/>
      <protection locked="0"/>
    </xf>
    <xf numFmtId="186" fontId="15" fillId="8" borderId="8" xfId="2" applyNumberFormat="1" applyFont="1" applyFill="1" applyBorder="1" applyAlignment="1" applyProtection="1">
      <alignment horizontal="center" vertical="center"/>
      <protection locked="0"/>
    </xf>
    <xf numFmtId="0" fontId="15" fillId="7" borderId="2" xfId="2" applyFont="1" applyFill="1" applyBorder="1" applyAlignment="1" applyProtection="1">
      <alignment horizontal="right" vertical="center"/>
      <protection locked="0"/>
    </xf>
    <xf numFmtId="177" fontId="15" fillId="8" borderId="2" xfId="0" applyNumberFormat="1" applyFont="1" applyFill="1" applyBorder="1" applyAlignment="1" applyProtection="1">
      <alignment horizontal="center" vertical="center"/>
      <protection locked="0"/>
    </xf>
    <xf numFmtId="186" fontId="15" fillId="8" borderId="2" xfId="2" applyNumberFormat="1" applyFont="1" applyFill="1" applyBorder="1" applyAlignment="1" applyProtection="1">
      <alignment horizontal="center" vertical="center"/>
      <protection locked="0"/>
    </xf>
    <xf numFmtId="0" fontId="15" fillId="7" borderId="3" xfId="2" applyFont="1" applyFill="1" applyBorder="1" applyAlignment="1" applyProtection="1">
      <alignment horizontal="right" vertical="center"/>
      <protection locked="0"/>
    </xf>
    <xf numFmtId="177" fontId="15" fillId="8" borderId="3" xfId="0" applyNumberFormat="1" applyFont="1" applyFill="1" applyBorder="1" applyAlignment="1" applyProtection="1">
      <alignment horizontal="center" vertical="center"/>
      <protection locked="0"/>
    </xf>
    <xf numFmtId="186" fontId="15" fillId="8" borderId="3" xfId="2" applyNumberFormat="1" applyFont="1" applyFill="1" applyBorder="1" applyAlignment="1" applyProtection="1">
      <alignment horizontal="center" vertical="center"/>
      <protection locked="0"/>
    </xf>
    <xf numFmtId="0" fontId="36" fillId="0" borderId="2" xfId="0" applyFont="1" applyBorder="1" applyAlignment="1" applyProtection="1">
      <alignment horizontal="center" vertical="center"/>
    </xf>
    <xf numFmtId="0" fontId="36" fillId="0" borderId="3" xfId="0" applyFont="1" applyBorder="1" applyAlignment="1" applyProtection="1">
      <alignment horizontal="center" vertical="center"/>
    </xf>
    <xf numFmtId="0" fontId="36" fillId="0" borderId="8" xfId="0" applyFont="1" applyBorder="1" applyAlignment="1" applyProtection="1">
      <alignment horizontal="center" vertical="center"/>
    </xf>
    <xf numFmtId="177" fontId="15" fillId="8" borderId="2" xfId="2" applyNumberFormat="1" applyFont="1" applyFill="1" applyBorder="1" applyAlignment="1" applyProtection="1">
      <alignment horizontal="center" vertical="center"/>
      <protection locked="0"/>
    </xf>
    <xf numFmtId="0" fontId="15" fillId="8" borderId="16" xfId="2" applyNumberFormat="1" applyFont="1" applyFill="1" applyBorder="1" applyAlignment="1" applyProtection="1">
      <alignment horizontal="center" vertical="center" wrapText="1"/>
      <protection locked="0"/>
    </xf>
    <xf numFmtId="0" fontId="15" fillId="8" borderId="8" xfId="2" applyNumberFormat="1" applyFont="1" applyFill="1" applyBorder="1" applyAlignment="1" applyProtection="1">
      <alignment horizontal="center" vertical="center" wrapText="1"/>
      <protection locked="0"/>
    </xf>
    <xf numFmtId="2" fontId="15" fillId="8" borderId="8" xfId="2" applyNumberFormat="1" applyFont="1" applyFill="1" applyBorder="1" applyAlignment="1" applyProtection="1">
      <alignment horizontal="center" vertical="center"/>
      <protection locked="0"/>
    </xf>
    <xf numFmtId="0" fontId="6" fillId="9" borderId="74" xfId="2" applyFont="1" applyFill="1" applyBorder="1" applyAlignment="1" applyProtection="1">
      <alignment horizontal="center" vertical="center" wrapText="1"/>
    </xf>
    <xf numFmtId="0" fontId="6" fillId="9" borderId="3" xfId="2" applyFont="1" applyFill="1" applyBorder="1" applyAlignment="1" applyProtection="1">
      <alignment horizontal="center" vertical="center" textRotation="255" wrapText="1"/>
    </xf>
    <xf numFmtId="0" fontId="6" fillId="9" borderId="3" xfId="2" applyFont="1" applyFill="1" applyBorder="1" applyAlignment="1" applyProtection="1">
      <alignment horizontal="center" vertical="center" wrapText="1"/>
    </xf>
    <xf numFmtId="0" fontId="6" fillId="9" borderId="35" xfId="2" applyFont="1" applyFill="1" applyBorder="1" applyAlignment="1" applyProtection="1">
      <alignment horizontal="center" vertical="center" textRotation="255" wrapText="1"/>
    </xf>
    <xf numFmtId="186" fontId="1" fillId="0" borderId="1" xfId="2" applyNumberFormat="1" applyFont="1" applyFill="1" applyBorder="1" applyAlignment="1" applyProtection="1">
      <alignment horizontal="center" vertical="center"/>
    </xf>
    <xf numFmtId="0" fontId="15" fillId="0" borderId="73" xfId="0" applyNumberFormat="1" applyFont="1" applyBorder="1" applyAlignment="1" applyProtection="1">
      <alignment horizontal="center" vertical="center"/>
    </xf>
    <xf numFmtId="0" fontId="15" fillId="0" borderId="2" xfId="0" applyNumberFormat="1" applyFont="1" applyBorder="1" applyAlignment="1" applyProtection="1">
      <alignment horizontal="center" vertical="center"/>
    </xf>
    <xf numFmtId="2" fontId="15" fillId="0" borderId="2" xfId="0" applyNumberFormat="1" applyFont="1" applyBorder="1" applyAlignment="1" applyProtection="1">
      <alignment horizontal="center" vertical="center"/>
    </xf>
    <xf numFmtId="186" fontId="1" fillId="0" borderId="25" xfId="2" applyNumberFormat="1" applyFont="1" applyFill="1" applyBorder="1" applyAlignment="1" applyProtection="1">
      <alignment horizontal="center" vertical="center"/>
    </xf>
    <xf numFmtId="0" fontId="15" fillId="0" borderId="74" xfId="0" applyNumberFormat="1" applyFont="1" applyBorder="1" applyAlignment="1" applyProtection="1">
      <alignment horizontal="center" vertical="center"/>
    </xf>
    <xf numFmtId="0" fontId="15" fillId="0" borderId="3" xfId="0" applyNumberFormat="1" applyFont="1" applyBorder="1" applyAlignment="1" applyProtection="1">
      <alignment horizontal="center" vertical="center"/>
    </xf>
    <xf numFmtId="2" fontId="15" fillId="0" borderId="3" xfId="0" applyNumberFormat="1" applyFont="1" applyBorder="1" applyAlignment="1" applyProtection="1">
      <alignment horizontal="center" vertical="center"/>
    </xf>
    <xf numFmtId="186" fontId="1" fillId="0" borderId="35" xfId="2" applyNumberFormat="1" applyFont="1" applyFill="1" applyBorder="1" applyAlignment="1" applyProtection="1">
      <alignment horizontal="center" vertical="center"/>
    </xf>
    <xf numFmtId="0" fontId="15" fillId="6" borderId="8" xfId="2" applyFont="1" applyFill="1" applyBorder="1" applyAlignment="1" applyProtection="1">
      <alignment horizontal="right" vertical="center"/>
      <protection locked="0"/>
    </xf>
    <xf numFmtId="0" fontId="15" fillId="6" borderId="4" xfId="2" applyFont="1" applyFill="1" applyBorder="1" applyAlignment="1" applyProtection="1">
      <alignment horizontal="right" vertical="center"/>
      <protection locked="0"/>
    </xf>
    <xf numFmtId="0" fontId="15" fillId="6" borderId="2" xfId="2" applyFont="1" applyFill="1" applyBorder="1" applyProtection="1">
      <alignment vertical="center"/>
      <protection locked="0"/>
    </xf>
    <xf numFmtId="0" fontId="15" fillId="6" borderId="3" xfId="2" applyFont="1" applyFill="1" applyBorder="1" applyProtection="1">
      <alignment vertical="center"/>
      <protection locked="0"/>
    </xf>
    <xf numFmtId="0" fontId="15" fillId="6" borderId="8" xfId="2" applyFont="1" applyFill="1" applyBorder="1" applyAlignment="1" applyProtection="1">
      <alignment horizontal="center" vertical="center"/>
      <protection locked="0"/>
    </xf>
    <xf numFmtId="0" fontId="28" fillId="0" borderId="4" xfId="2" applyFont="1" applyFill="1" applyBorder="1">
      <alignment vertical="center"/>
    </xf>
    <xf numFmtId="0" fontId="28" fillId="0" borderId="2" xfId="2" applyFont="1" applyFill="1" applyBorder="1">
      <alignment vertical="center"/>
    </xf>
    <xf numFmtId="0" fontId="28" fillId="0" borderId="3" xfId="2" applyFont="1" applyFill="1" applyBorder="1">
      <alignment vertical="center"/>
    </xf>
    <xf numFmtId="179" fontId="15" fillId="0" borderId="84" xfId="2" applyNumberFormat="1" applyFont="1" applyBorder="1" applyAlignment="1">
      <alignment horizontal="right" vertical="center"/>
    </xf>
    <xf numFmtId="0" fontId="0" fillId="0" borderId="0" xfId="2" applyFont="1" applyFill="1">
      <alignment vertical="center"/>
    </xf>
    <xf numFmtId="0" fontId="3" fillId="0" borderId="0" xfId="0" applyFont="1" applyBorder="1" applyAlignment="1">
      <alignment horizontal="left" vertical="center" wrapText="1"/>
    </xf>
    <xf numFmtId="0" fontId="7" fillId="0" borderId="0" xfId="0" applyFont="1" applyBorder="1" applyAlignment="1">
      <alignment horizontal="left" vertical="center"/>
    </xf>
    <xf numFmtId="0" fontId="3" fillId="0" borderId="15" xfId="0" applyFont="1" applyBorder="1" applyAlignment="1">
      <alignment horizontal="left" vertical="center" wrapText="1"/>
    </xf>
    <xf numFmtId="0" fontId="7" fillId="0" borderId="15" xfId="0" applyFont="1" applyBorder="1" applyAlignment="1">
      <alignment horizontal="left" vertical="center"/>
    </xf>
    <xf numFmtId="0" fontId="25" fillId="5" borderId="70" xfId="0" applyFont="1" applyFill="1" applyBorder="1" applyAlignment="1">
      <alignment horizontal="center" vertical="center"/>
    </xf>
    <xf numFmtId="0" fontId="25" fillId="5" borderId="69" xfId="0" applyFont="1" applyFill="1" applyBorder="1" applyAlignment="1">
      <alignment horizontal="center" vertical="center"/>
    </xf>
    <xf numFmtId="0" fontId="25" fillId="5" borderId="58" xfId="0" applyFont="1" applyFill="1" applyBorder="1" applyAlignment="1">
      <alignment horizontal="center" vertical="center"/>
    </xf>
    <xf numFmtId="0" fontId="18" fillId="0" borderId="65" xfId="0" applyFont="1" applyBorder="1" applyAlignment="1">
      <alignment horizontal="left" vertical="center" wrapText="1"/>
    </xf>
    <xf numFmtId="0" fontId="18" fillId="0" borderId="15" xfId="0" applyFont="1" applyBorder="1" applyAlignment="1">
      <alignment horizontal="left" vertical="center" wrapText="1"/>
    </xf>
    <xf numFmtId="0" fontId="18" fillId="0" borderId="66" xfId="0" applyFont="1" applyBorder="1" applyAlignment="1">
      <alignment horizontal="left" vertical="center" wrapText="1"/>
    </xf>
    <xf numFmtId="0" fontId="18" fillId="0" borderId="4" xfId="0" applyFont="1" applyBorder="1" applyAlignment="1">
      <alignment horizontal="center" vertical="center"/>
    </xf>
    <xf numFmtId="0" fontId="18" fillId="6" borderId="32" xfId="0" applyFont="1" applyFill="1" applyBorder="1" applyAlignment="1" applyProtection="1">
      <alignment horizontal="left" vertical="center" wrapText="1"/>
      <protection locked="0"/>
    </xf>
    <xf numFmtId="0" fontId="18" fillId="6" borderId="65"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66" xfId="0" applyFont="1" applyFill="1" applyBorder="1" applyAlignment="1" applyProtection="1">
      <alignment horizontal="center" vertical="center"/>
      <protection locked="0"/>
    </xf>
    <xf numFmtId="0" fontId="18" fillId="0" borderId="37" xfId="0" applyFont="1" applyBorder="1" applyAlignment="1">
      <alignment horizontal="center" vertical="center" wrapText="1"/>
    </xf>
    <xf numFmtId="0" fontId="18" fillId="0" borderId="2" xfId="0" applyFont="1" applyBorder="1" applyAlignment="1">
      <alignment horizontal="left" vertical="center" wrapText="1"/>
    </xf>
    <xf numFmtId="0" fontId="18" fillId="0" borderId="60"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57" xfId="0" applyFont="1" applyBorder="1" applyAlignment="1">
      <alignment horizontal="center" vertical="center"/>
    </xf>
    <xf numFmtId="0" fontId="18" fillId="0" borderId="73" xfId="0" applyFont="1" applyBorder="1" applyAlignment="1">
      <alignment horizontal="center" vertical="center"/>
    </xf>
    <xf numFmtId="0" fontId="18" fillId="0" borderId="2" xfId="0" applyFont="1" applyBorder="1" applyAlignment="1">
      <alignment horizontal="center" vertical="center"/>
    </xf>
    <xf numFmtId="0" fontId="18" fillId="6" borderId="2" xfId="0" applyFont="1" applyFill="1" applyBorder="1" applyAlignment="1" applyProtection="1">
      <alignment horizontal="left" vertical="center" wrapText="1"/>
      <protection locked="0"/>
    </xf>
    <xf numFmtId="0" fontId="18" fillId="0" borderId="4" xfId="0" applyFont="1" applyBorder="1" applyAlignment="1">
      <alignment horizontal="left" vertical="center"/>
    </xf>
    <xf numFmtId="0" fontId="18" fillId="6" borderId="4" xfId="0" applyFont="1" applyFill="1" applyBorder="1" applyAlignment="1" applyProtection="1">
      <alignment horizontal="left" vertical="center" wrapText="1"/>
      <protection locked="0"/>
    </xf>
    <xf numFmtId="0" fontId="25" fillId="5" borderId="3" xfId="0" applyFont="1" applyFill="1" applyBorder="1" applyAlignment="1">
      <alignment horizontal="center" vertical="center"/>
    </xf>
    <xf numFmtId="0" fontId="18" fillId="7" borderId="2" xfId="0" applyFont="1" applyFill="1" applyBorder="1" applyAlignment="1" applyProtection="1">
      <alignment horizontal="center" vertical="center"/>
      <protection locked="0"/>
    </xf>
    <xf numFmtId="0" fontId="18" fillId="7" borderId="25" xfId="0" applyFont="1" applyFill="1" applyBorder="1" applyAlignment="1" applyProtection="1">
      <alignment horizontal="center" vertical="center"/>
      <protection locked="0"/>
    </xf>
    <xf numFmtId="0" fontId="18" fillId="7" borderId="6" xfId="0" applyFont="1" applyFill="1" applyBorder="1" applyAlignment="1" applyProtection="1">
      <alignment horizontal="center" vertical="center"/>
      <protection locked="0"/>
    </xf>
    <xf numFmtId="0" fontId="18" fillId="7" borderId="7" xfId="0" applyFont="1" applyFill="1" applyBorder="1" applyAlignment="1" applyProtection="1">
      <alignment horizontal="center" vertical="center"/>
      <protection locked="0"/>
    </xf>
    <xf numFmtId="0" fontId="25" fillId="5" borderId="16" xfId="0" applyFont="1" applyFill="1" applyBorder="1" applyAlignment="1">
      <alignment horizontal="center" vertical="center"/>
    </xf>
    <xf numFmtId="0" fontId="25" fillId="5" borderId="8"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35" xfId="0" applyFont="1" applyFill="1" applyBorder="1" applyAlignment="1">
      <alignment horizontal="center" vertical="center"/>
    </xf>
    <xf numFmtId="0" fontId="25" fillId="5" borderId="74" xfId="0" applyFont="1" applyFill="1" applyBorder="1" applyAlignment="1">
      <alignment horizontal="center" vertical="center"/>
    </xf>
    <xf numFmtId="0" fontId="25" fillId="5" borderId="3" xfId="0" applyFont="1" applyFill="1" applyBorder="1" applyAlignment="1">
      <alignment horizontal="center" vertical="center" wrapText="1"/>
    </xf>
    <xf numFmtId="0" fontId="18" fillId="0" borderId="60" xfId="0" applyFont="1" applyFill="1" applyBorder="1" applyAlignment="1">
      <alignment horizontal="left" vertical="center" wrapText="1"/>
    </xf>
    <xf numFmtId="0" fontId="18" fillId="0" borderId="61" xfId="0" applyFont="1" applyFill="1" applyBorder="1" applyAlignment="1">
      <alignment horizontal="left" vertical="center" wrapText="1"/>
    </xf>
    <xf numFmtId="0" fontId="18" fillId="0" borderId="62" xfId="0" applyFont="1" applyFill="1" applyBorder="1" applyAlignment="1">
      <alignment horizontal="left" vertical="center" wrapText="1"/>
    </xf>
    <xf numFmtId="0" fontId="18" fillId="0" borderId="63" xfId="0" applyFont="1" applyFill="1" applyBorder="1" applyAlignment="1">
      <alignment horizontal="left" vertical="center" wrapText="1"/>
    </xf>
    <xf numFmtId="0" fontId="18" fillId="0" borderId="64" xfId="0" applyFont="1" applyFill="1" applyBorder="1" applyAlignment="1">
      <alignment horizontal="left" vertical="center" wrapText="1"/>
    </xf>
    <xf numFmtId="0" fontId="18" fillId="0" borderId="57" xfId="0" applyFont="1" applyFill="1" applyBorder="1" applyAlignment="1">
      <alignment horizontal="left" vertical="center" wrapText="1"/>
    </xf>
    <xf numFmtId="0" fontId="18" fillId="6" borderId="60" xfId="0" applyFont="1" applyFill="1" applyBorder="1" applyAlignment="1" applyProtection="1">
      <alignment horizontal="left" vertical="top" wrapText="1"/>
      <protection locked="0"/>
    </xf>
    <xf numFmtId="0" fontId="18" fillId="6" borderId="61" xfId="0" applyFont="1" applyFill="1" applyBorder="1" applyAlignment="1" applyProtection="1">
      <alignment horizontal="left" vertical="top" wrapText="1"/>
      <protection locked="0"/>
    </xf>
    <xf numFmtId="0" fontId="18" fillId="6" borderId="62" xfId="0" applyFont="1" applyFill="1" applyBorder="1" applyAlignment="1" applyProtection="1">
      <alignment horizontal="left" vertical="top" wrapText="1"/>
      <protection locked="0"/>
    </xf>
    <xf numFmtId="0" fontId="18" fillId="6" borderId="63" xfId="0" applyFont="1" applyFill="1" applyBorder="1" applyAlignment="1" applyProtection="1">
      <alignment horizontal="left" vertical="top" wrapText="1"/>
      <protection locked="0"/>
    </xf>
    <xf numFmtId="0" fontId="18" fillId="6" borderId="64" xfId="0" applyFont="1" applyFill="1" applyBorder="1" applyAlignment="1" applyProtection="1">
      <alignment horizontal="left" vertical="top" wrapText="1"/>
      <protection locked="0"/>
    </xf>
    <xf numFmtId="0" fontId="18" fillId="6" borderId="57" xfId="0" applyFont="1" applyFill="1" applyBorder="1" applyAlignment="1" applyProtection="1">
      <alignment horizontal="left" vertical="top" wrapText="1"/>
      <protection locked="0"/>
    </xf>
    <xf numFmtId="0" fontId="18" fillId="6" borderId="63" xfId="0" applyFont="1" applyFill="1" applyBorder="1" applyAlignment="1" applyProtection="1">
      <alignment horizontal="center" vertical="center"/>
      <protection locked="0"/>
    </xf>
    <xf numFmtId="0" fontId="18" fillId="6" borderId="64" xfId="0" applyFont="1" applyFill="1" applyBorder="1" applyAlignment="1" applyProtection="1">
      <alignment horizontal="center" vertical="center"/>
      <protection locked="0"/>
    </xf>
    <xf numFmtId="0" fontId="18" fillId="6" borderId="57" xfId="0" applyFont="1" applyFill="1" applyBorder="1" applyAlignment="1" applyProtection="1">
      <alignment horizontal="center" vertical="center"/>
      <protection locked="0"/>
    </xf>
    <xf numFmtId="0" fontId="18" fillId="0" borderId="30"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6" borderId="30" xfId="0" applyFont="1" applyFill="1" applyBorder="1" applyAlignment="1" applyProtection="1">
      <alignment horizontal="center" vertical="center"/>
      <protection locked="0"/>
    </xf>
    <xf numFmtId="0" fontId="18" fillId="6" borderId="28" xfId="0" applyFont="1" applyFill="1" applyBorder="1" applyAlignment="1" applyProtection="1">
      <alignment horizontal="center" vertical="center"/>
      <protection locked="0"/>
    </xf>
    <xf numFmtId="0" fontId="18" fillId="6" borderId="29" xfId="0" applyFont="1" applyFill="1" applyBorder="1" applyAlignment="1" applyProtection="1">
      <alignment horizontal="center" vertical="center"/>
      <protection locked="0"/>
    </xf>
    <xf numFmtId="0" fontId="18" fillId="0" borderId="2" xfId="0" applyFont="1" applyBorder="1" applyAlignment="1">
      <alignment horizontal="left" vertical="center"/>
    </xf>
    <xf numFmtId="0" fontId="18" fillId="7" borderId="4" xfId="0" applyFont="1" applyFill="1" applyBorder="1" applyAlignment="1" applyProtection="1">
      <alignment horizontal="center" vertical="center"/>
      <protection locked="0"/>
    </xf>
    <xf numFmtId="0" fontId="18" fillId="7" borderId="34" xfId="0" applyFont="1" applyFill="1" applyBorder="1" applyAlignment="1" applyProtection="1">
      <alignment horizontal="center" vertical="center"/>
      <protection locked="0"/>
    </xf>
    <xf numFmtId="0" fontId="25" fillId="5" borderId="13" xfId="0" applyFont="1" applyFill="1" applyBorder="1" applyAlignment="1">
      <alignment horizontal="center" vertical="center"/>
    </xf>
    <xf numFmtId="0" fontId="25" fillId="5" borderId="68" xfId="0" applyFont="1" applyFill="1" applyBorder="1" applyAlignment="1">
      <alignment horizontal="center" vertical="center"/>
    </xf>
    <xf numFmtId="0" fontId="25" fillId="5" borderId="14" xfId="0" applyFont="1" applyFill="1" applyBorder="1" applyAlignment="1">
      <alignment horizontal="center" vertical="center"/>
    </xf>
    <xf numFmtId="0" fontId="18" fillId="0" borderId="65"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66"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70" xfId="0" applyFont="1" applyFill="1" applyBorder="1" applyAlignment="1">
      <alignment horizontal="center" vertical="center"/>
    </xf>
    <xf numFmtId="0" fontId="18" fillId="0" borderId="69" xfId="0" applyFont="1" applyFill="1" applyBorder="1" applyAlignment="1">
      <alignment horizontal="center" vertical="center"/>
    </xf>
    <xf numFmtId="0" fontId="18" fillId="0" borderId="58" xfId="0" applyFont="1" applyFill="1" applyBorder="1" applyAlignment="1">
      <alignment horizontal="center" vertical="center"/>
    </xf>
    <xf numFmtId="0" fontId="18" fillId="6" borderId="30" xfId="0" applyFont="1" applyFill="1" applyBorder="1" applyAlignment="1" applyProtection="1">
      <alignment horizontal="left" vertical="top" wrapText="1"/>
      <protection locked="0"/>
    </xf>
    <xf numFmtId="0" fontId="18" fillId="6" borderId="28" xfId="0" applyFont="1" applyFill="1" applyBorder="1" applyAlignment="1" applyProtection="1">
      <alignment horizontal="left" vertical="top" wrapText="1"/>
      <protection locked="0"/>
    </xf>
    <xf numFmtId="0" fontId="18" fillId="6" borderId="29" xfId="0" applyFont="1" applyFill="1" applyBorder="1" applyAlignment="1" applyProtection="1">
      <alignment horizontal="left" vertical="top" wrapText="1"/>
      <protection locked="0"/>
    </xf>
    <xf numFmtId="0" fontId="18" fillId="0" borderId="30" xfId="0" applyFont="1" applyFill="1" applyBorder="1" applyAlignment="1">
      <alignment horizontal="left" vertical="center" wrapText="1"/>
    </xf>
    <xf numFmtId="0" fontId="7" fillId="5" borderId="13" xfId="0" applyFont="1" applyFill="1" applyBorder="1" applyAlignment="1">
      <alignment horizontal="center" vertical="center"/>
    </xf>
    <xf numFmtId="0" fontId="18" fillId="6" borderId="28" xfId="0" applyFont="1" applyFill="1" applyBorder="1" applyAlignment="1" applyProtection="1">
      <alignment horizontal="left" vertical="top"/>
      <protection locked="0"/>
    </xf>
    <xf numFmtId="0" fontId="18" fillId="6" borderId="29" xfId="0" applyFont="1" applyFill="1" applyBorder="1" applyAlignment="1" applyProtection="1">
      <alignment horizontal="left" vertical="top"/>
      <protection locked="0"/>
    </xf>
    <xf numFmtId="0" fontId="18" fillId="6" borderId="27" xfId="0" applyFont="1" applyFill="1" applyBorder="1" applyAlignment="1" applyProtection="1">
      <alignment horizontal="center" vertical="center"/>
      <protection locked="0"/>
    </xf>
    <xf numFmtId="0" fontId="18" fillId="6" borderId="0" xfId="0" applyFont="1" applyFill="1" applyBorder="1" applyAlignment="1" applyProtection="1">
      <alignment horizontal="center" vertical="center"/>
      <protection locked="0"/>
    </xf>
    <xf numFmtId="0" fontId="18" fillId="6" borderId="67" xfId="0" applyFont="1" applyFill="1" applyBorder="1" applyAlignment="1" applyProtection="1">
      <alignment horizontal="center" vertical="center"/>
      <protection locked="0"/>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60" xfId="0" applyFont="1" applyFill="1" applyBorder="1" applyAlignment="1">
      <alignment horizontal="left" vertical="center"/>
    </xf>
    <xf numFmtId="0" fontId="18" fillId="0" borderId="61" xfId="0" applyFont="1" applyFill="1" applyBorder="1" applyAlignment="1">
      <alignment horizontal="left" vertical="center"/>
    </xf>
    <xf numFmtId="0" fontId="18" fillId="0" borderId="6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0" fontId="18" fillId="0" borderId="57" xfId="0" applyFont="1" applyFill="1" applyBorder="1" applyAlignment="1">
      <alignment horizontal="left" vertical="center"/>
    </xf>
    <xf numFmtId="0" fontId="18" fillId="6" borderId="60" xfId="0" applyFont="1" applyFill="1" applyBorder="1" applyAlignment="1" applyProtection="1">
      <alignment horizontal="left" vertical="center" wrapText="1"/>
      <protection locked="0"/>
    </xf>
    <xf numFmtId="0" fontId="18" fillId="6" borderId="61" xfId="0" applyFont="1" applyFill="1" applyBorder="1" applyAlignment="1" applyProtection="1">
      <alignment horizontal="left" vertical="center" wrapText="1"/>
      <protection locked="0"/>
    </xf>
    <xf numFmtId="0" fontId="18" fillId="6" borderId="62" xfId="0" applyFont="1" applyFill="1" applyBorder="1" applyAlignment="1" applyProtection="1">
      <alignment horizontal="left" vertical="center" wrapText="1"/>
      <protection locked="0"/>
    </xf>
    <xf numFmtId="0" fontId="18" fillId="6" borderId="63" xfId="0" applyFont="1" applyFill="1" applyBorder="1" applyAlignment="1" applyProtection="1">
      <alignment horizontal="left" vertical="center" wrapText="1"/>
      <protection locked="0"/>
    </xf>
    <xf numFmtId="0" fontId="18" fillId="6" borderId="64" xfId="0" applyFont="1" applyFill="1" applyBorder="1" applyAlignment="1" applyProtection="1">
      <alignment horizontal="left" vertical="center" wrapText="1"/>
      <protection locked="0"/>
    </xf>
    <xf numFmtId="0" fontId="18" fillId="6" borderId="57" xfId="0" applyFont="1" applyFill="1" applyBorder="1" applyAlignment="1" applyProtection="1">
      <alignment horizontal="left" vertical="center" wrapText="1"/>
      <protection locked="0"/>
    </xf>
    <xf numFmtId="184" fontId="18" fillId="6" borderId="2" xfId="0" applyNumberFormat="1" applyFont="1" applyFill="1" applyBorder="1" applyAlignment="1" applyProtection="1">
      <alignment horizontal="right" vertical="center"/>
      <protection locked="0"/>
    </xf>
    <xf numFmtId="185" fontId="18" fillId="6" borderId="2" xfId="0" applyNumberFormat="1" applyFont="1" applyFill="1" applyBorder="1" applyAlignment="1" applyProtection="1">
      <alignment horizontal="left" vertical="center"/>
      <protection locked="0"/>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24" fillId="0" borderId="61" xfId="0" applyFont="1" applyBorder="1" applyAlignment="1">
      <alignment horizontal="left" vertical="center" wrapText="1"/>
    </xf>
    <xf numFmtId="0" fontId="3" fillId="0" borderId="0" xfId="0" applyFont="1" applyAlignment="1">
      <alignment horizontal="left" vertical="center" wrapText="1"/>
    </xf>
    <xf numFmtId="0" fontId="23" fillId="0" borderId="0" xfId="0" applyFont="1" applyAlignment="1">
      <alignment horizontal="left" vertical="top" wrapText="1"/>
    </xf>
    <xf numFmtId="0" fontId="18" fillId="0" borderId="0" xfId="0" applyFont="1" applyAlignment="1">
      <alignment horizontal="left" vertical="top" wrapText="1"/>
    </xf>
    <xf numFmtId="0" fontId="18" fillId="2" borderId="31"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4" xfId="0" applyFont="1" applyFill="1" applyBorder="1" applyAlignment="1">
      <alignment horizontal="center" vertical="center"/>
    </xf>
    <xf numFmtId="0" fontId="3" fillId="0" borderId="30"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181" fontId="18" fillId="6" borderId="2" xfId="0" applyNumberFormat="1" applyFont="1" applyFill="1" applyBorder="1" applyAlignment="1" applyProtection="1">
      <alignment horizontal="right" vertical="center"/>
      <protection locked="0"/>
    </xf>
    <xf numFmtId="182" fontId="18" fillId="6" borderId="2" xfId="0" applyNumberFormat="1" applyFont="1" applyFill="1" applyBorder="1" applyAlignment="1" applyProtection="1">
      <alignment horizontal="left" vertical="center"/>
      <protection locked="0"/>
    </xf>
    <xf numFmtId="0" fontId="14" fillId="0" borderId="0" xfId="2" applyFont="1" applyAlignment="1">
      <alignment vertical="center"/>
    </xf>
    <xf numFmtId="0" fontId="1" fillId="0" borderId="0" xfId="0" applyFont="1" applyAlignment="1">
      <alignment vertical="center"/>
    </xf>
    <xf numFmtId="179" fontId="6" fillId="5" borderId="1" xfId="2" applyNumberFormat="1" applyFont="1" applyFill="1" applyBorder="1" applyAlignment="1">
      <alignment horizontal="center" vertical="center" wrapText="1"/>
    </xf>
    <xf numFmtId="179" fontId="33" fillId="5" borderId="35" xfId="2" applyNumberFormat="1" applyFont="1" applyFill="1" applyBorder="1" applyAlignment="1">
      <alignment horizontal="center" vertical="center"/>
    </xf>
    <xf numFmtId="179" fontId="6" fillId="5" borderId="10" xfId="2" applyNumberFormat="1" applyFont="1" applyFill="1" applyBorder="1" applyAlignment="1">
      <alignment horizontal="center" vertical="center" wrapText="1"/>
    </xf>
    <xf numFmtId="179" fontId="33" fillId="5" borderId="59" xfId="2" applyNumberFormat="1" applyFont="1" applyFill="1" applyBorder="1" applyAlignment="1">
      <alignment horizontal="center" vertical="center"/>
    </xf>
    <xf numFmtId="179" fontId="6" fillId="5" borderId="9" xfId="2" applyNumberFormat="1" applyFont="1" applyFill="1" applyBorder="1" applyAlignment="1">
      <alignment horizontal="center" vertical="center" wrapText="1"/>
    </xf>
    <xf numFmtId="179" fontId="33" fillId="5" borderId="76" xfId="2" applyNumberFormat="1" applyFont="1" applyFill="1" applyBorder="1" applyAlignment="1">
      <alignment horizontal="center" vertical="center"/>
    </xf>
    <xf numFmtId="0" fontId="6" fillId="5" borderId="6" xfId="2" applyFont="1" applyFill="1" applyBorder="1" applyAlignment="1">
      <alignment horizontal="center" vertical="center" wrapText="1"/>
    </xf>
    <xf numFmtId="0" fontId="33" fillId="5" borderId="75" xfId="2" applyFont="1" applyFill="1" applyBorder="1" applyAlignment="1">
      <alignment horizontal="center" vertical="center" wrapText="1"/>
    </xf>
    <xf numFmtId="0" fontId="33" fillId="5" borderId="5" xfId="2" applyFont="1" applyFill="1" applyBorder="1" applyAlignment="1">
      <alignment horizontal="center" vertical="center" wrapText="1"/>
    </xf>
    <xf numFmtId="0" fontId="33" fillId="5" borderId="38" xfId="2" applyFont="1" applyFill="1" applyBorder="1" applyAlignment="1">
      <alignment horizontal="center" vertical="center" wrapText="1"/>
    </xf>
    <xf numFmtId="0" fontId="6" fillId="5" borderId="8" xfId="2" applyFont="1" applyFill="1" applyBorder="1" applyAlignment="1">
      <alignment horizontal="center" vertical="center" wrapText="1"/>
    </xf>
    <xf numFmtId="0" fontId="6" fillId="5" borderId="31" xfId="2" applyFont="1" applyFill="1" applyBorder="1" applyAlignment="1">
      <alignment horizontal="center" vertical="center"/>
    </xf>
    <xf numFmtId="0" fontId="9" fillId="5" borderId="8" xfId="2" applyFont="1" applyFill="1" applyBorder="1" applyAlignment="1">
      <alignment horizontal="center" vertical="center" wrapText="1"/>
    </xf>
    <xf numFmtId="0" fontId="33" fillId="5" borderId="31" xfId="2" applyFont="1" applyFill="1" applyBorder="1" applyAlignment="1">
      <alignment horizontal="center" vertical="center"/>
    </xf>
    <xf numFmtId="0" fontId="22" fillId="8" borderId="86" xfId="2" applyFont="1" applyFill="1" applyBorder="1" applyAlignment="1" applyProtection="1">
      <alignment horizontal="center" vertical="center"/>
    </xf>
    <xf numFmtId="0" fontId="6" fillId="9" borderId="13" xfId="2" applyFont="1" applyFill="1" applyBorder="1" applyAlignment="1" applyProtection="1">
      <alignment horizontal="center" vertical="center" wrapText="1"/>
    </xf>
    <xf numFmtId="0" fontId="6" fillId="9" borderId="14" xfId="2" applyFont="1" applyFill="1" applyBorder="1" applyAlignment="1" applyProtection="1">
      <alignment horizontal="center" vertical="center" wrapText="1"/>
    </xf>
    <xf numFmtId="0" fontId="6" fillId="9" borderId="68" xfId="2" applyFont="1" applyFill="1" applyBorder="1" applyAlignment="1" applyProtection="1">
      <alignment horizontal="center" vertical="center" wrapText="1"/>
    </xf>
    <xf numFmtId="0" fontId="6" fillId="9" borderId="8" xfId="2" applyFont="1" applyFill="1" applyBorder="1" applyAlignment="1" applyProtection="1">
      <alignment horizontal="center" vertical="center" wrapText="1"/>
    </xf>
    <xf numFmtId="0" fontId="6" fillId="9" borderId="7" xfId="2" applyFont="1" applyFill="1" applyBorder="1" applyAlignment="1" applyProtection="1">
      <alignment horizontal="center" vertical="center" wrapText="1"/>
    </xf>
    <xf numFmtId="0" fontId="6" fillId="9" borderId="36" xfId="2" applyFont="1" applyFill="1" applyBorder="1" applyAlignment="1" applyProtection="1">
      <alignment horizontal="center" vertical="center" wrapText="1"/>
    </xf>
    <xf numFmtId="0" fontId="6" fillId="9" borderId="5" xfId="2" applyFont="1" applyFill="1" applyBorder="1" applyAlignment="1" applyProtection="1">
      <alignment horizontal="center" vertical="center" wrapText="1"/>
    </xf>
    <xf numFmtId="0" fontId="6" fillId="9" borderId="52" xfId="2" applyFont="1" applyFill="1" applyBorder="1" applyAlignment="1" applyProtection="1">
      <alignment horizontal="center" vertical="center" wrapText="1"/>
    </xf>
    <xf numFmtId="0" fontId="6" fillId="9" borderId="65" xfId="2" applyFont="1" applyFill="1" applyBorder="1" applyAlignment="1" applyProtection="1">
      <alignment horizontal="center" vertical="center" wrapText="1"/>
    </xf>
    <xf numFmtId="0" fontId="6" fillId="9" borderId="87" xfId="2" applyFont="1" applyFill="1" applyBorder="1" applyAlignment="1" applyProtection="1">
      <alignment horizontal="center" vertical="center" wrapText="1"/>
    </xf>
    <xf numFmtId="0" fontId="6" fillId="9" borderId="70" xfId="2" applyFont="1" applyFill="1" applyBorder="1" applyAlignment="1" applyProtection="1">
      <alignment horizontal="center" vertical="center" wrapText="1"/>
    </xf>
    <xf numFmtId="0" fontId="6" fillId="9" borderId="58" xfId="2" applyFont="1" applyFill="1" applyBorder="1" applyAlignment="1" applyProtection="1">
      <alignment horizontal="center" vertical="center" wrapText="1"/>
    </xf>
    <xf numFmtId="0" fontId="6" fillId="9" borderId="85" xfId="2" applyFont="1" applyFill="1" applyBorder="1" applyAlignment="1" applyProtection="1">
      <alignment horizontal="center" vertical="center" wrapText="1"/>
    </xf>
    <xf numFmtId="49" fontId="22" fillId="8" borderId="0" xfId="2" applyNumberFormat="1" applyFont="1" applyFill="1" applyAlignment="1" applyProtection="1">
      <alignment horizontal="center" vertical="center"/>
    </xf>
    <xf numFmtId="0" fontId="15" fillId="0" borderId="6" xfId="2" applyFont="1" applyBorder="1" applyAlignment="1">
      <alignment horizontal="center" vertical="center"/>
    </xf>
    <xf numFmtId="0" fontId="15" fillId="0" borderId="32" xfId="2" applyFont="1" applyBorder="1" applyAlignment="1">
      <alignment horizontal="center" vertical="center"/>
    </xf>
    <xf numFmtId="0" fontId="15" fillId="0" borderId="75" xfId="2" applyFont="1" applyBorder="1" applyAlignment="1">
      <alignment horizontal="center" vertical="center"/>
    </xf>
    <xf numFmtId="0" fontId="15" fillId="6" borderId="5" xfId="2" applyFont="1" applyFill="1" applyBorder="1" applyAlignment="1" applyProtection="1">
      <alignment horizontal="center" vertical="center" wrapText="1"/>
      <protection locked="0"/>
    </xf>
    <xf numFmtId="0" fontId="15" fillId="6" borderId="38" xfId="2" applyFont="1" applyFill="1" applyBorder="1" applyAlignment="1" applyProtection="1">
      <alignment horizontal="center" vertical="center" wrapText="1"/>
      <protection locked="0"/>
    </xf>
    <xf numFmtId="0" fontId="15" fillId="6" borderId="52" xfId="2" applyFont="1" applyFill="1" applyBorder="1" applyAlignment="1" applyProtection="1">
      <alignment horizontal="center" vertical="center" wrapText="1"/>
      <protection locked="0"/>
    </xf>
    <xf numFmtId="0" fontId="33" fillId="5" borderId="1" xfId="2" applyFont="1" applyFill="1" applyBorder="1" applyAlignment="1">
      <alignment horizontal="center" vertical="center" wrapText="1"/>
    </xf>
    <xf numFmtId="0" fontId="33" fillId="5" borderId="26" xfId="2" applyFont="1" applyFill="1" applyBorder="1" applyAlignment="1">
      <alignment horizontal="center" vertical="center" wrapText="1"/>
    </xf>
    <xf numFmtId="0" fontId="33" fillId="5" borderId="8" xfId="2" applyFont="1" applyFill="1" applyBorder="1" applyAlignment="1">
      <alignment horizontal="center" vertical="center" wrapText="1"/>
    </xf>
    <xf numFmtId="0" fontId="33" fillId="5" borderId="6" xfId="2" applyFont="1" applyFill="1" applyBorder="1" applyAlignment="1">
      <alignment horizontal="center" vertical="center" wrapText="1"/>
    </xf>
    <xf numFmtId="0" fontId="15" fillId="7" borderId="65" xfId="2" applyFont="1" applyFill="1" applyBorder="1" applyAlignment="1" applyProtection="1">
      <alignment horizontal="center" vertical="center"/>
      <protection locked="0"/>
    </xf>
    <xf numFmtId="0" fontId="15" fillId="7" borderId="27" xfId="2" applyFont="1" applyFill="1" applyBorder="1" applyAlignment="1" applyProtection="1">
      <alignment horizontal="center" vertical="center"/>
      <protection locked="0"/>
    </xf>
    <xf numFmtId="0" fontId="15" fillId="7" borderId="53" xfId="2" applyFont="1" applyFill="1" applyBorder="1" applyAlignment="1" applyProtection="1">
      <alignment horizontal="center" vertical="center"/>
      <protection locked="0"/>
    </xf>
    <xf numFmtId="0" fontId="15" fillId="6" borderId="6" xfId="2" applyFont="1" applyFill="1" applyBorder="1" applyAlignment="1" applyProtection="1">
      <alignment horizontal="center" vertical="center" wrapText="1"/>
      <protection locked="0"/>
    </xf>
    <xf numFmtId="0" fontId="15" fillId="6" borderId="32" xfId="2" applyFont="1" applyFill="1" applyBorder="1" applyAlignment="1" applyProtection="1">
      <alignment horizontal="center" vertical="center" wrapText="1"/>
      <protection locked="0"/>
    </xf>
    <xf numFmtId="0" fontId="15" fillId="6" borderId="75" xfId="2" applyFont="1" applyFill="1" applyBorder="1" applyAlignment="1" applyProtection="1">
      <alignment horizontal="center" vertical="center" wrapText="1"/>
      <protection locked="0"/>
    </xf>
    <xf numFmtId="177" fontId="6" fillId="5" borderId="14" xfId="2" applyNumberFormat="1" applyFont="1" applyFill="1" applyBorder="1" applyAlignment="1">
      <alignment horizontal="center" vertical="center" wrapText="1"/>
    </xf>
    <xf numFmtId="0" fontId="6" fillId="5" borderId="62" xfId="2" applyFont="1" applyFill="1" applyBorder="1" applyAlignment="1">
      <alignment horizontal="center" vertical="center"/>
    </xf>
    <xf numFmtId="0" fontId="6" fillId="5" borderId="68" xfId="2" applyFont="1" applyFill="1" applyBorder="1" applyAlignment="1">
      <alignment horizontal="center" vertical="center" wrapText="1"/>
    </xf>
    <xf numFmtId="0" fontId="6" fillId="5" borderId="61" xfId="2" applyFont="1" applyFill="1" applyBorder="1" applyAlignment="1">
      <alignment horizontal="center" vertical="center" wrapText="1"/>
    </xf>
    <xf numFmtId="0" fontId="6" fillId="5" borderId="31" xfId="2" applyFont="1" applyFill="1" applyBorder="1" applyAlignment="1">
      <alignment horizontal="center" vertical="center" wrapText="1"/>
    </xf>
    <xf numFmtId="0" fontId="6" fillId="5" borderId="7" xfId="2" applyFont="1" applyFill="1" applyBorder="1" applyAlignment="1">
      <alignment horizontal="center" vertical="center" wrapText="1"/>
    </xf>
    <xf numFmtId="0" fontId="6" fillId="5" borderId="36" xfId="2" applyFont="1" applyFill="1" applyBorder="1" applyAlignment="1">
      <alignment horizontal="center" vertical="center" wrapText="1"/>
    </xf>
    <xf numFmtId="0" fontId="6" fillId="5" borderId="5" xfId="2" applyFont="1" applyFill="1" applyBorder="1" applyAlignment="1">
      <alignment horizontal="center" vertical="center" wrapText="1"/>
    </xf>
    <xf numFmtId="0" fontId="6" fillId="5" borderId="38" xfId="2" applyFont="1" applyFill="1" applyBorder="1" applyAlignment="1">
      <alignment horizontal="center" vertical="center" wrapText="1"/>
    </xf>
    <xf numFmtId="0" fontId="6" fillId="5" borderId="65" xfId="2" applyFont="1" applyFill="1" applyBorder="1" applyAlignment="1">
      <alignment horizontal="center" vertical="center" wrapText="1"/>
    </xf>
    <xf numFmtId="0" fontId="6" fillId="5" borderId="27" xfId="2" applyFont="1" applyFill="1" applyBorder="1" applyAlignment="1">
      <alignment horizontal="center" vertical="center" wrapText="1"/>
    </xf>
    <xf numFmtId="0" fontId="1" fillId="6" borderId="6" xfId="2" applyFont="1" applyFill="1" applyBorder="1" applyAlignment="1" applyProtection="1">
      <alignment horizontal="center" vertical="center"/>
      <protection locked="0"/>
    </xf>
    <xf numFmtId="0" fontId="1" fillId="6" borderId="32" xfId="2" applyFont="1" applyFill="1" applyBorder="1" applyAlignment="1" applyProtection="1">
      <alignment horizontal="center" vertical="center"/>
      <protection locked="0"/>
    </xf>
    <xf numFmtId="0" fontId="1" fillId="6" borderId="75" xfId="2" applyFont="1" applyFill="1" applyBorder="1" applyAlignment="1" applyProtection="1">
      <alignment horizontal="center" vertical="center"/>
      <protection locked="0"/>
    </xf>
    <xf numFmtId="0" fontId="15" fillId="7" borderId="6" xfId="2" applyFont="1" applyFill="1" applyBorder="1" applyAlignment="1" applyProtection="1">
      <alignment horizontal="center" vertical="center"/>
      <protection locked="0"/>
    </xf>
    <xf numFmtId="0" fontId="15" fillId="7" borderId="32" xfId="2" applyFont="1" applyFill="1" applyBorder="1" applyAlignment="1" applyProtection="1">
      <alignment horizontal="center" vertical="center"/>
      <protection locked="0"/>
    </xf>
    <xf numFmtId="0" fontId="15" fillId="7" borderId="75" xfId="2" applyFont="1" applyFill="1" applyBorder="1" applyAlignment="1" applyProtection="1">
      <alignment horizontal="center" vertical="center"/>
      <protection locked="0"/>
    </xf>
    <xf numFmtId="186" fontId="15" fillId="6" borderId="6" xfId="2" applyNumberFormat="1" applyFont="1" applyFill="1" applyBorder="1" applyAlignment="1" applyProtection="1">
      <alignment horizontal="center" vertical="center" wrapText="1"/>
      <protection locked="0"/>
    </xf>
    <xf numFmtId="186" fontId="15" fillId="6" borderId="32" xfId="2" applyNumberFormat="1" applyFont="1" applyFill="1" applyBorder="1" applyAlignment="1" applyProtection="1">
      <alignment horizontal="center" vertical="center" wrapText="1"/>
      <protection locked="0"/>
    </xf>
    <xf numFmtId="186" fontId="15" fillId="6" borderId="75" xfId="2" applyNumberFormat="1" applyFont="1" applyFill="1" applyBorder="1" applyAlignment="1" applyProtection="1">
      <alignment horizontal="center" vertical="center" wrapText="1"/>
      <protection locked="0"/>
    </xf>
    <xf numFmtId="0" fontId="33" fillId="5" borderId="31" xfId="2" applyFont="1" applyFill="1" applyBorder="1" applyAlignment="1">
      <alignment horizontal="center" vertical="center" wrapText="1"/>
    </xf>
    <xf numFmtId="0" fontId="15" fillId="6" borderId="6" xfId="2" applyFont="1" applyFill="1" applyBorder="1" applyAlignment="1" applyProtection="1">
      <alignment horizontal="center" vertical="center"/>
      <protection locked="0"/>
    </xf>
    <xf numFmtId="0" fontId="15" fillId="6" borderId="32" xfId="2" applyFont="1" applyFill="1" applyBorder="1" applyAlignment="1" applyProtection="1">
      <alignment horizontal="center" vertical="center"/>
      <protection locked="0"/>
    </xf>
    <xf numFmtId="0" fontId="15" fillId="6" borderId="75" xfId="2" applyFont="1" applyFill="1" applyBorder="1" applyAlignment="1" applyProtection="1">
      <alignment horizontal="center" vertical="center"/>
      <protection locked="0"/>
    </xf>
    <xf numFmtId="186" fontId="1" fillId="8" borderId="1" xfId="2" applyNumberFormat="1" applyFont="1" applyFill="1" applyBorder="1" applyAlignment="1" applyProtection="1">
      <alignment horizontal="center" vertical="center"/>
      <protection locked="0"/>
    </xf>
    <xf numFmtId="186" fontId="1" fillId="8" borderId="25" xfId="2"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179" fontId="1" fillId="0" borderId="8" xfId="2" applyNumberFormat="1"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1" fillId="8" borderId="16" xfId="2" applyFont="1" applyFill="1" applyBorder="1" applyAlignment="1" applyProtection="1">
      <alignment horizontal="center" vertical="center" wrapText="1"/>
      <protection locked="0"/>
    </xf>
    <xf numFmtId="0" fontId="0" fillId="8" borderId="73" xfId="0" applyFont="1" applyFill="1" applyBorder="1" applyAlignment="1" applyProtection="1">
      <alignment horizontal="center" vertical="center" wrapText="1"/>
      <protection locked="0"/>
    </xf>
    <xf numFmtId="0" fontId="0" fillId="0" borderId="73" xfId="0"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179" fontId="33" fillId="5" borderId="26" xfId="2" applyNumberFormat="1" applyFont="1" applyFill="1" applyBorder="1" applyAlignment="1">
      <alignment horizontal="center" vertical="center"/>
    </xf>
    <xf numFmtId="0" fontId="33" fillId="2" borderId="8" xfId="2" applyFont="1" applyFill="1" applyBorder="1" applyAlignment="1">
      <alignment horizontal="center" vertical="center" wrapText="1"/>
    </xf>
    <xf numFmtId="0" fontId="33" fillId="2" borderId="31" xfId="2" applyFont="1" applyFill="1" applyBorder="1" applyAlignment="1">
      <alignment horizontal="center" vertical="center"/>
    </xf>
    <xf numFmtId="179" fontId="33" fillId="5" borderId="1" xfId="2" applyNumberFormat="1" applyFont="1" applyFill="1" applyBorder="1" applyAlignment="1">
      <alignment horizontal="center" vertical="center" wrapText="1"/>
    </xf>
    <xf numFmtId="179" fontId="33" fillId="5" borderId="9" xfId="2" applyNumberFormat="1" applyFont="1" applyFill="1" applyBorder="1" applyAlignment="1">
      <alignment horizontal="center" vertical="center" wrapText="1"/>
    </xf>
    <xf numFmtId="0" fontId="14" fillId="0" borderId="0" xfId="2" applyFont="1" applyFill="1" applyAlignment="1">
      <alignment vertical="center"/>
    </xf>
    <xf numFmtId="0" fontId="1" fillId="0" borderId="0" xfId="0" applyFont="1" applyFill="1" applyAlignment="1">
      <alignment vertical="center"/>
    </xf>
    <xf numFmtId="0" fontId="33" fillId="5" borderId="52" xfId="2" applyFont="1" applyFill="1" applyBorder="1" applyAlignment="1">
      <alignment horizontal="center" vertical="center" wrapText="1"/>
    </xf>
    <xf numFmtId="0" fontId="33" fillId="5" borderId="68" xfId="2" applyFont="1" applyFill="1" applyBorder="1" applyAlignment="1">
      <alignment horizontal="center" vertical="center" wrapText="1"/>
    </xf>
    <xf numFmtId="0" fontId="33" fillId="5" borderId="61" xfId="2" applyFont="1" applyFill="1" applyBorder="1" applyAlignment="1">
      <alignment horizontal="center" vertical="center" wrapText="1"/>
    </xf>
    <xf numFmtId="0" fontId="33" fillId="5" borderId="3" xfId="2" applyFont="1" applyFill="1" applyBorder="1" applyAlignment="1">
      <alignment horizontal="center" vertical="center" wrapText="1"/>
    </xf>
    <xf numFmtId="177" fontId="33" fillId="5" borderId="14" xfId="2" applyNumberFormat="1" applyFont="1" applyFill="1" applyBorder="1" applyAlignment="1">
      <alignment horizontal="center" vertical="center"/>
    </xf>
    <xf numFmtId="0" fontId="33" fillId="5" borderId="62" xfId="2" applyFont="1" applyFill="1" applyBorder="1" applyAlignment="1">
      <alignment horizontal="center" vertical="center"/>
    </xf>
    <xf numFmtId="0" fontId="33" fillId="2" borderId="8" xfId="2" applyFont="1" applyFill="1" applyBorder="1" applyAlignment="1">
      <alignment horizontal="center" vertical="center"/>
    </xf>
    <xf numFmtId="0" fontId="33" fillId="2" borderId="5" xfId="2" applyFont="1" applyFill="1" applyBorder="1" applyAlignment="1">
      <alignment horizontal="center" vertical="center" wrapText="1"/>
    </xf>
    <xf numFmtId="0" fontId="33" fillId="2" borderId="52"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33" fillId="2" borderId="31" xfId="2" applyFont="1" applyFill="1" applyBorder="1" applyAlignment="1">
      <alignment horizontal="center" vertical="center" wrapText="1"/>
    </xf>
    <xf numFmtId="0" fontId="33" fillId="5" borderId="16" xfId="2" applyFont="1" applyFill="1" applyBorder="1" applyAlignment="1">
      <alignment horizontal="center" vertical="center" wrapText="1"/>
    </xf>
    <xf numFmtId="0" fontId="33" fillId="5" borderId="74" xfId="2" applyFont="1" applyFill="1" applyBorder="1" applyAlignment="1">
      <alignment horizontal="center" vertical="center" wrapText="1"/>
    </xf>
    <xf numFmtId="0" fontId="33" fillId="5" borderId="3" xfId="2" applyFont="1" applyFill="1" applyBorder="1" applyAlignment="1">
      <alignment horizontal="center" vertical="center"/>
    </xf>
    <xf numFmtId="179" fontId="6" fillId="5" borderId="41" xfId="2" applyNumberFormat="1" applyFont="1" applyFill="1" applyBorder="1" applyAlignment="1">
      <alignment horizontal="center" vertical="center" wrapText="1"/>
    </xf>
    <xf numFmtId="179" fontId="33" fillId="5" borderId="47" xfId="2" applyNumberFormat="1" applyFont="1" applyFill="1" applyBorder="1" applyAlignment="1">
      <alignment horizontal="center" vertical="center"/>
    </xf>
    <xf numFmtId="0" fontId="33" fillId="2" borderId="65" xfId="2" applyFont="1" applyFill="1" applyBorder="1" applyAlignment="1">
      <alignment horizontal="center" vertical="center" wrapText="1"/>
    </xf>
    <xf numFmtId="0" fontId="33" fillId="2" borderId="53" xfId="2" applyFont="1" applyFill="1" applyBorder="1" applyAlignment="1">
      <alignment horizontal="center" vertical="center"/>
    </xf>
    <xf numFmtId="179" fontId="33" fillId="5" borderId="39" xfId="2" applyNumberFormat="1" applyFont="1" applyFill="1" applyBorder="1" applyAlignment="1">
      <alignment horizontal="center" vertical="center" wrapText="1"/>
    </xf>
    <xf numFmtId="179" fontId="33" fillId="5" borderId="77" xfId="2" applyNumberFormat="1" applyFont="1" applyFill="1" applyBorder="1" applyAlignment="1">
      <alignment horizontal="center" vertical="center" wrapText="1"/>
    </xf>
    <xf numFmtId="179" fontId="33" fillId="5" borderId="78" xfId="2" applyNumberFormat="1" applyFont="1" applyFill="1" applyBorder="1" applyAlignment="1">
      <alignment horizontal="center" vertical="center" wrapText="1"/>
    </xf>
    <xf numFmtId="179" fontId="33" fillId="5" borderId="79" xfId="2" applyNumberFormat="1" applyFont="1" applyFill="1" applyBorder="1" applyAlignment="1">
      <alignment horizontal="center" vertical="center" wrapText="1"/>
    </xf>
    <xf numFmtId="0" fontId="33" fillId="2" borderId="80" xfId="2" applyFont="1" applyFill="1" applyBorder="1" applyAlignment="1">
      <alignment horizontal="center" vertical="center" wrapText="1"/>
    </xf>
    <xf numFmtId="0" fontId="33" fillId="2" borderId="54" xfId="2" applyFont="1" applyFill="1" applyBorder="1" applyAlignment="1">
      <alignment horizontal="center" vertical="center" wrapText="1"/>
    </xf>
    <xf numFmtId="0" fontId="33" fillId="2" borderId="81" xfId="2" applyFont="1" applyFill="1" applyBorder="1" applyAlignment="1">
      <alignment horizontal="center" vertical="center" wrapText="1"/>
    </xf>
    <xf numFmtId="0" fontId="33" fillId="2" borderId="55" xfId="2" applyFont="1" applyFill="1" applyBorder="1" applyAlignment="1">
      <alignment horizontal="center" vertical="center" wrapText="1"/>
    </xf>
    <xf numFmtId="0" fontId="33" fillId="5" borderId="82" xfId="2" applyFont="1" applyFill="1" applyBorder="1" applyAlignment="1">
      <alignment horizontal="center" vertical="center" wrapText="1"/>
    </xf>
    <xf numFmtId="0" fontId="33" fillId="5" borderId="83" xfId="2"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2.emf"/><Relationship Id="rId1"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9</xdr:row>
          <xdr:rowOff>120650</xdr:rowOff>
        </xdr:from>
        <xdr:to>
          <xdr:col>2</xdr:col>
          <xdr:colOff>38100</xdr:colOff>
          <xdr:row>10</xdr:row>
          <xdr:rowOff>82550</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44</xdr:row>
          <xdr:rowOff>95250</xdr:rowOff>
        </xdr:from>
        <xdr:to>
          <xdr:col>1</xdr:col>
          <xdr:colOff>850900</xdr:colOff>
          <xdr:row>45</xdr:row>
          <xdr:rowOff>44450</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77</xdr:row>
          <xdr:rowOff>107950</xdr:rowOff>
        </xdr:from>
        <xdr:to>
          <xdr:col>1</xdr:col>
          <xdr:colOff>889000</xdr:colOff>
          <xdr:row>78</xdr:row>
          <xdr:rowOff>57150</xdr:rowOff>
        </xdr:to>
        <xdr:sp macro="" textlink="">
          <xdr:nvSpPr>
            <xdr:cNvPr id="7171" name="Object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116</xdr:row>
          <xdr:rowOff>146050</xdr:rowOff>
        </xdr:from>
        <xdr:to>
          <xdr:col>1</xdr:col>
          <xdr:colOff>514350</xdr:colOff>
          <xdr:row>117</xdr:row>
          <xdr:rowOff>95250</xdr:rowOff>
        </xdr:to>
        <xdr:sp macro="" textlink="">
          <xdr:nvSpPr>
            <xdr:cNvPr id="7172" name="Object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260350</xdr:colOff>
          <xdr:row>9</xdr:row>
          <xdr:rowOff>120650</xdr:rowOff>
        </xdr:from>
        <xdr:to>
          <xdr:col>2</xdr:col>
          <xdr:colOff>146050</xdr:colOff>
          <xdr:row>10</xdr:row>
          <xdr:rowOff>95250</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44</xdr:row>
          <xdr:rowOff>114300</xdr:rowOff>
        </xdr:from>
        <xdr:to>
          <xdr:col>1</xdr:col>
          <xdr:colOff>939800</xdr:colOff>
          <xdr:row>45</xdr:row>
          <xdr:rowOff>76200</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77</xdr:row>
          <xdr:rowOff>107950</xdr:rowOff>
        </xdr:from>
        <xdr:to>
          <xdr:col>2</xdr:col>
          <xdr:colOff>31750</xdr:colOff>
          <xdr:row>78</xdr:row>
          <xdr:rowOff>69850</xdr:rowOff>
        </xdr:to>
        <xdr:sp macro="" textlink="">
          <xdr:nvSpPr>
            <xdr:cNvPr id="9219" name="Object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116</xdr:row>
          <xdr:rowOff>76200</xdr:rowOff>
        </xdr:from>
        <xdr:to>
          <xdr:col>1</xdr:col>
          <xdr:colOff>584200</xdr:colOff>
          <xdr:row>117</xdr:row>
          <xdr:rowOff>44450</xdr:rowOff>
        </xdr:to>
        <xdr:sp macro="" textlink="">
          <xdr:nvSpPr>
            <xdr:cNvPr id="9220" name="Object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7.bin"/><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6.bin"/><Relationship Id="rId11" Type="http://schemas.openxmlformats.org/officeDocument/2006/relationships/image" Target="../media/image4.emf"/><Relationship Id="rId5" Type="http://schemas.openxmlformats.org/officeDocument/2006/relationships/image" Target="../media/image5.emf"/><Relationship Id="rId10" Type="http://schemas.openxmlformats.org/officeDocument/2006/relationships/oleObject" Target="../embeddings/oleObject8.bin"/><Relationship Id="rId4" Type="http://schemas.openxmlformats.org/officeDocument/2006/relationships/oleObject" Target="../embeddings/oleObject5.bin"/><Relationship Id="rId9" Type="http://schemas.openxmlformats.org/officeDocument/2006/relationships/image" Target="../media/image6.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D57"/>
  <sheetViews>
    <sheetView showGridLines="0" view="pageBreakPreview" topLeftCell="A4" zoomScale="85" zoomScaleNormal="100" zoomScaleSheetLayoutView="85" workbookViewId="0">
      <selection activeCell="M6" sqref="M6:R6"/>
    </sheetView>
  </sheetViews>
  <sheetFormatPr defaultColWidth="3.6328125" defaultRowHeight="14"/>
  <cols>
    <col min="1" max="2" width="5.6328125" style="60" customWidth="1"/>
    <col min="3" max="7" width="6.6328125" style="60" customWidth="1"/>
    <col min="8" max="12" width="3.6328125" style="60"/>
    <col min="13" max="18" width="5.6328125" style="60" customWidth="1"/>
    <col min="19" max="16384" width="3.6328125" style="60"/>
  </cols>
  <sheetData>
    <row r="1" spans="1:56" ht="40" customHeight="1" thickBot="1">
      <c r="A1" s="164" t="s">
        <v>182</v>
      </c>
      <c r="B1" s="164"/>
      <c r="C1" s="164"/>
      <c r="D1" s="164"/>
      <c r="E1" s="164"/>
      <c r="F1" s="164"/>
      <c r="G1" s="164"/>
      <c r="H1" s="164"/>
      <c r="I1" s="164"/>
      <c r="J1" s="190"/>
      <c r="K1" s="191"/>
      <c r="L1" s="192"/>
      <c r="M1" s="193" t="s">
        <v>245</v>
      </c>
      <c r="N1" s="189"/>
      <c r="O1" s="189"/>
      <c r="P1" s="189"/>
      <c r="Q1" s="189"/>
      <c r="R1" s="189"/>
      <c r="S1" s="194"/>
      <c r="T1" s="195"/>
      <c r="U1" s="196"/>
      <c r="V1" s="188" t="s">
        <v>246</v>
      </c>
      <c r="W1" s="189"/>
      <c r="X1" s="189"/>
      <c r="Y1" s="189"/>
      <c r="Z1" s="189"/>
      <c r="AA1" s="189"/>
      <c r="AB1" s="189"/>
      <c r="AC1" s="189"/>
      <c r="AD1" s="189"/>
      <c r="AE1" s="189"/>
      <c r="AF1" s="189"/>
      <c r="AG1" s="197"/>
      <c r="AH1" s="198"/>
      <c r="AI1" s="199"/>
      <c r="AJ1" s="193" t="s">
        <v>242</v>
      </c>
      <c r="AK1" s="164"/>
      <c r="AL1" s="164"/>
      <c r="AM1" s="164"/>
      <c r="AN1" s="164"/>
      <c r="AO1" s="164"/>
      <c r="AP1" s="164"/>
      <c r="AQ1" s="164"/>
    </row>
    <row r="2" spans="1:56" ht="30" customHeight="1">
      <c r="A2" s="286" t="s">
        <v>97</v>
      </c>
      <c r="B2" s="287"/>
      <c r="C2" s="287"/>
      <c r="D2" s="287"/>
      <c r="E2" s="287"/>
      <c r="F2" s="287"/>
      <c r="G2" s="287"/>
      <c r="H2" s="287"/>
      <c r="I2" s="287"/>
      <c r="J2" s="331" t="s">
        <v>176</v>
      </c>
      <c r="K2" s="317"/>
      <c r="L2" s="317"/>
      <c r="M2" s="317"/>
      <c r="N2" s="317"/>
      <c r="O2" s="317"/>
      <c r="P2" s="317"/>
      <c r="Q2" s="317"/>
      <c r="R2" s="317"/>
      <c r="S2" s="317"/>
      <c r="T2" s="317"/>
      <c r="U2" s="317"/>
      <c r="V2" s="318"/>
      <c r="W2" s="316" t="s">
        <v>98</v>
      </c>
      <c r="X2" s="317"/>
      <c r="Y2" s="317"/>
      <c r="Z2" s="317"/>
      <c r="AA2" s="317"/>
      <c r="AB2" s="317"/>
      <c r="AC2" s="317"/>
      <c r="AD2" s="317"/>
      <c r="AE2" s="317"/>
      <c r="AF2" s="317"/>
      <c r="AG2" s="317"/>
      <c r="AH2" s="317"/>
      <c r="AI2" s="317"/>
      <c r="AJ2" s="317"/>
      <c r="AK2" s="317"/>
      <c r="AL2" s="318"/>
      <c r="AM2" s="287" t="s">
        <v>99</v>
      </c>
      <c r="AN2" s="287"/>
      <c r="AO2" s="287"/>
      <c r="AP2" s="287"/>
      <c r="AQ2" s="288"/>
    </row>
    <row r="3" spans="1:56" ht="30" customHeight="1" thickBot="1">
      <c r="A3" s="290" t="s">
        <v>100</v>
      </c>
      <c r="B3" s="281"/>
      <c r="C3" s="281" t="s">
        <v>101</v>
      </c>
      <c r="D3" s="281"/>
      <c r="E3" s="281"/>
      <c r="F3" s="281"/>
      <c r="G3" s="281"/>
      <c r="H3" s="281" t="s">
        <v>102</v>
      </c>
      <c r="I3" s="281"/>
      <c r="J3" s="291" t="s">
        <v>103</v>
      </c>
      <c r="K3" s="281"/>
      <c r="L3" s="281"/>
      <c r="M3" s="259" t="s">
        <v>104</v>
      </c>
      <c r="N3" s="260"/>
      <c r="O3" s="260"/>
      <c r="P3" s="260"/>
      <c r="Q3" s="260"/>
      <c r="R3" s="261"/>
      <c r="S3" s="260" t="s">
        <v>105</v>
      </c>
      <c r="T3" s="260"/>
      <c r="U3" s="260"/>
      <c r="V3" s="261"/>
      <c r="W3" s="259" t="s">
        <v>106</v>
      </c>
      <c r="X3" s="260"/>
      <c r="Y3" s="260"/>
      <c r="Z3" s="260"/>
      <c r="AA3" s="260"/>
      <c r="AB3" s="261"/>
      <c r="AC3" s="259" t="s">
        <v>107</v>
      </c>
      <c r="AD3" s="260"/>
      <c r="AE3" s="261"/>
      <c r="AF3" s="259" t="s">
        <v>108</v>
      </c>
      <c r="AG3" s="260"/>
      <c r="AH3" s="260"/>
      <c r="AI3" s="260"/>
      <c r="AJ3" s="260"/>
      <c r="AK3" s="260"/>
      <c r="AL3" s="261"/>
      <c r="AM3" s="281"/>
      <c r="AN3" s="281"/>
      <c r="AO3" s="281"/>
      <c r="AP3" s="281"/>
      <c r="AQ3" s="289"/>
    </row>
    <row r="4" spans="1:56" ht="60" customHeight="1">
      <c r="A4" s="270" t="s">
        <v>109</v>
      </c>
      <c r="B4" s="265"/>
      <c r="C4" s="262" t="s">
        <v>110</v>
      </c>
      <c r="D4" s="263"/>
      <c r="E4" s="263"/>
      <c r="F4" s="263"/>
      <c r="G4" s="264"/>
      <c r="H4" s="265" t="s">
        <v>7</v>
      </c>
      <c r="I4" s="265"/>
      <c r="J4" s="266"/>
      <c r="K4" s="266"/>
      <c r="L4" s="266"/>
      <c r="M4" s="267"/>
      <c r="N4" s="268"/>
      <c r="O4" s="268"/>
      <c r="P4" s="268"/>
      <c r="Q4" s="268"/>
      <c r="R4" s="269"/>
      <c r="S4" s="319" t="s">
        <v>143</v>
      </c>
      <c r="T4" s="320"/>
      <c r="U4" s="320"/>
      <c r="V4" s="321"/>
      <c r="W4" s="267"/>
      <c r="X4" s="268"/>
      <c r="Y4" s="268"/>
      <c r="Z4" s="268"/>
      <c r="AA4" s="268"/>
      <c r="AB4" s="269"/>
      <c r="AC4" s="267"/>
      <c r="AD4" s="268"/>
      <c r="AE4" s="269"/>
      <c r="AF4" s="267"/>
      <c r="AG4" s="268"/>
      <c r="AH4" s="268"/>
      <c r="AI4" s="268"/>
      <c r="AJ4" s="268"/>
      <c r="AK4" s="268"/>
      <c r="AL4" s="269"/>
      <c r="AM4" s="284"/>
      <c r="AN4" s="284"/>
      <c r="AO4" s="284"/>
      <c r="AP4" s="284"/>
      <c r="AQ4" s="285"/>
    </row>
    <row r="5" spans="1:56" ht="60" customHeight="1">
      <c r="A5" s="270" t="s">
        <v>111</v>
      </c>
      <c r="B5" s="265"/>
      <c r="C5" s="271" t="s">
        <v>112</v>
      </c>
      <c r="D5" s="271"/>
      <c r="E5" s="271"/>
      <c r="F5" s="271"/>
      <c r="G5" s="271"/>
      <c r="H5" s="265" t="s">
        <v>113</v>
      </c>
      <c r="I5" s="265"/>
      <c r="J5" s="278"/>
      <c r="K5" s="278"/>
      <c r="L5" s="278"/>
      <c r="M5" s="310"/>
      <c r="N5" s="311"/>
      <c r="O5" s="311"/>
      <c r="P5" s="311"/>
      <c r="Q5" s="311"/>
      <c r="R5" s="312"/>
      <c r="S5" s="330" t="s">
        <v>144</v>
      </c>
      <c r="T5" s="322"/>
      <c r="U5" s="322"/>
      <c r="V5" s="323"/>
      <c r="W5" s="307" t="s">
        <v>113</v>
      </c>
      <c r="X5" s="308"/>
      <c r="Y5" s="308"/>
      <c r="Z5" s="308"/>
      <c r="AA5" s="308"/>
      <c r="AB5" s="309"/>
      <c r="AC5" s="307" t="s">
        <v>113</v>
      </c>
      <c r="AD5" s="308"/>
      <c r="AE5" s="309"/>
      <c r="AF5" s="307" t="s">
        <v>113</v>
      </c>
      <c r="AG5" s="308"/>
      <c r="AH5" s="308"/>
      <c r="AI5" s="308"/>
      <c r="AJ5" s="308"/>
      <c r="AK5" s="308"/>
      <c r="AL5" s="309"/>
      <c r="AM5" s="282"/>
      <c r="AN5" s="282"/>
      <c r="AO5" s="282"/>
      <c r="AP5" s="282"/>
      <c r="AQ5" s="283"/>
    </row>
    <row r="6" spans="1:56" ht="60" customHeight="1">
      <c r="A6" s="270" t="s">
        <v>114</v>
      </c>
      <c r="B6" s="265"/>
      <c r="C6" s="279" t="s">
        <v>115</v>
      </c>
      <c r="D6" s="279"/>
      <c r="E6" s="279"/>
      <c r="F6" s="279"/>
      <c r="G6" s="279"/>
      <c r="H6" s="265" t="s">
        <v>7</v>
      </c>
      <c r="I6" s="265"/>
      <c r="J6" s="280"/>
      <c r="K6" s="280"/>
      <c r="L6" s="280"/>
      <c r="M6" s="310"/>
      <c r="N6" s="311"/>
      <c r="O6" s="311"/>
      <c r="P6" s="311"/>
      <c r="Q6" s="311"/>
      <c r="R6" s="312"/>
      <c r="S6" s="296" t="s">
        <v>145</v>
      </c>
      <c r="T6" s="296"/>
      <c r="U6" s="296"/>
      <c r="V6" s="297"/>
      <c r="W6" s="304"/>
      <c r="X6" s="305"/>
      <c r="Y6" s="305"/>
      <c r="Z6" s="305"/>
      <c r="AA6" s="305"/>
      <c r="AB6" s="306"/>
      <c r="AC6" s="304"/>
      <c r="AD6" s="305"/>
      <c r="AE6" s="306"/>
      <c r="AF6" s="334"/>
      <c r="AG6" s="335"/>
      <c r="AH6" s="335"/>
      <c r="AI6" s="335"/>
      <c r="AJ6" s="335"/>
      <c r="AK6" s="335"/>
      <c r="AL6" s="336"/>
      <c r="AM6" s="314"/>
      <c r="AN6" s="314"/>
      <c r="AO6" s="314"/>
      <c r="AP6" s="314"/>
      <c r="AQ6" s="315"/>
    </row>
    <row r="7" spans="1:56" ht="60" customHeight="1">
      <c r="A7" s="270" t="s">
        <v>116</v>
      </c>
      <c r="B7" s="265"/>
      <c r="C7" s="279" t="s">
        <v>117</v>
      </c>
      <c r="D7" s="279"/>
      <c r="E7" s="279"/>
      <c r="F7" s="279"/>
      <c r="G7" s="279"/>
      <c r="H7" s="265" t="s">
        <v>118</v>
      </c>
      <c r="I7" s="265"/>
      <c r="J7" s="280"/>
      <c r="K7" s="280"/>
      <c r="L7" s="280"/>
      <c r="M7" s="327" t="s">
        <v>119</v>
      </c>
      <c r="N7" s="332"/>
      <c r="O7" s="332"/>
      <c r="P7" s="332"/>
      <c r="Q7" s="332"/>
      <c r="R7" s="333"/>
      <c r="S7" s="296" t="s">
        <v>120</v>
      </c>
      <c r="T7" s="296"/>
      <c r="U7" s="296"/>
      <c r="V7" s="297"/>
      <c r="W7" s="307" t="s">
        <v>113</v>
      </c>
      <c r="X7" s="308"/>
      <c r="Y7" s="308"/>
      <c r="Z7" s="308"/>
      <c r="AA7" s="308"/>
      <c r="AB7" s="309"/>
      <c r="AC7" s="307" t="s">
        <v>113</v>
      </c>
      <c r="AD7" s="308"/>
      <c r="AE7" s="309"/>
      <c r="AF7" s="307" t="s">
        <v>113</v>
      </c>
      <c r="AG7" s="308"/>
      <c r="AH7" s="308"/>
      <c r="AI7" s="308"/>
      <c r="AJ7" s="308"/>
      <c r="AK7" s="308"/>
      <c r="AL7" s="309"/>
      <c r="AM7" s="314"/>
      <c r="AN7" s="314"/>
      <c r="AO7" s="314"/>
      <c r="AP7" s="314"/>
      <c r="AQ7" s="315"/>
    </row>
    <row r="8" spans="1:56" ht="60" customHeight="1">
      <c r="A8" s="270" t="s">
        <v>121</v>
      </c>
      <c r="B8" s="265"/>
      <c r="C8" s="279" t="s">
        <v>122</v>
      </c>
      <c r="D8" s="279"/>
      <c r="E8" s="279"/>
      <c r="F8" s="279"/>
      <c r="G8" s="279"/>
      <c r="H8" s="265" t="s">
        <v>118</v>
      </c>
      <c r="I8" s="265"/>
      <c r="J8" s="280"/>
      <c r="K8" s="280"/>
      <c r="L8" s="280"/>
      <c r="M8" s="327" t="s">
        <v>119</v>
      </c>
      <c r="N8" s="332"/>
      <c r="O8" s="332"/>
      <c r="P8" s="332"/>
      <c r="Q8" s="332"/>
      <c r="R8" s="333"/>
      <c r="S8" s="296" t="s">
        <v>120</v>
      </c>
      <c r="T8" s="296"/>
      <c r="U8" s="296"/>
      <c r="V8" s="297"/>
      <c r="W8" s="307" t="s">
        <v>113</v>
      </c>
      <c r="X8" s="308"/>
      <c r="Y8" s="308"/>
      <c r="Z8" s="308"/>
      <c r="AA8" s="308"/>
      <c r="AB8" s="309"/>
      <c r="AC8" s="307" t="s">
        <v>113</v>
      </c>
      <c r="AD8" s="308"/>
      <c r="AE8" s="309"/>
      <c r="AF8" s="307" t="s">
        <v>113</v>
      </c>
      <c r="AG8" s="308"/>
      <c r="AH8" s="308"/>
      <c r="AI8" s="308"/>
      <c r="AJ8" s="308"/>
      <c r="AK8" s="308"/>
      <c r="AL8" s="309"/>
      <c r="AM8" s="314"/>
      <c r="AN8" s="314"/>
      <c r="AO8" s="314"/>
      <c r="AP8" s="314"/>
      <c r="AQ8" s="315"/>
    </row>
    <row r="9" spans="1:56" ht="40" customHeight="1">
      <c r="A9" s="276" t="s">
        <v>123</v>
      </c>
      <c r="B9" s="277"/>
      <c r="C9" s="313" t="s">
        <v>124</v>
      </c>
      <c r="D9" s="313"/>
      <c r="E9" s="313"/>
      <c r="F9" s="313"/>
      <c r="G9" s="313"/>
      <c r="H9" s="277" t="s">
        <v>125</v>
      </c>
      <c r="I9" s="277"/>
      <c r="J9" s="278"/>
      <c r="K9" s="278"/>
      <c r="L9" s="278"/>
      <c r="M9" s="304"/>
      <c r="N9" s="305"/>
      <c r="O9" s="305"/>
      <c r="P9" s="305"/>
      <c r="Q9" s="305"/>
      <c r="R9" s="306"/>
      <c r="S9" s="322" t="s">
        <v>126</v>
      </c>
      <c r="T9" s="322"/>
      <c r="U9" s="322"/>
      <c r="V9" s="323"/>
      <c r="W9" s="307" t="s">
        <v>113</v>
      </c>
      <c r="X9" s="308"/>
      <c r="Y9" s="308"/>
      <c r="Z9" s="308"/>
      <c r="AA9" s="308"/>
      <c r="AB9" s="309"/>
      <c r="AC9" s="307" t="s">
        <v>113</v>
      </c>
      <c r="AD9" s="308"/>
      <c r="AE9" s="309"/>
      <c r="AF9" s="307" t="s">
        <v>113</v>
      </c>
      <c r="AG9" s="308"/>
      <c r="AH9" s="308"/>
      <c r="AI9" s="308"/>
      <c r="AJ9" s="308"/>
      <c r="AK9" s="308"/>
      <c r="AL9" s="309"/>
      <c r="AM9" s="282"/>
      <c r="AN9" s="282"/>
      <c r="AO9" s="282"/>
      <c r="AP9" s="282"/>
      <c r="AQ9" s="283"/>
    </row>
    <row r="10" spans="1:56" ht="40" customHeight="1">
      <c r="A10" s="276" t="s">
        <v>127</v>
      </c>
      <c r="B10" s="277"/>
      <c r="C10" s="313" t="s">
        <v>128</v>
      </c>
      <c r="D10" s="313"/>
      <c r="E10" s="313"/>
      <c r="F10" s="313"/>
      <c r="G10" s="313"/>
      <c r="H10" s="277" t="s">
        <v>113</v>
      </c>
      <c r="I10" s="277"/>
      <c r="J10" s="278"/>
      <c r="K10" s="278"/>
      <c r="L10" s="278"/>
      <c r="M10" s="304"/>
      <c r="N10" s="305"/>
      <c r="O10" s="305"/>
      <c r="P10" s="305"/>
      <c r="Q10" s="305"/>
      <c r="R10" s="306"/>
      <c r="S10" s="322" t="s">
        <v>126</v>
      </c>
      <c r="T10" s="322"/>
      <c r="U10" s="322"/>
      <c r="V10" s="323"/>
      <c r="W10" s="307" t="s">
        <v>113</v>
      </c>
      <c r="X10" s="308"/>
      <c r="Y10" s="308"/>
      <c r="Z10" s="308"/>
      <c r="AA10" s="308"/>
      <c r="AB10" s="309"/>
      <c r="AC10" s="307" t="s">
        <v>113</v>
      </c>
      <c r="AD10" s="308"/>
      <c r="AE10" s="309"/>
      <c r="AF10" s="307" t="s">
        <v>113</v>
      </c>
      <c r="AG10" s="308"/>
      <c r="AH10" s="308"/>
      <c r="AI10" s="308"/>
      <c r="AJ10" s="308"/>
      <c r="AK10" s="308"/>
      <c r="AL10" s="309"/>
      <c r="AM10" s="282"/>
      <c r="AN10" s="282"/>
      <c r="AO10" s="282"/>
      <c r="AP10" s="282"/>
      <c r="AQ10" s="283"/>
    </row>
    <row r="11" spans="1:56" ht="40" customHeight="1">
      <c r="A11" s="276" t="s">
        <v>129</v>
      </c>
      <c r="B11" s="277"/>
      <c r="C11" s="313" t="s">
        <v>130</v>
      </c>
      <c r="D11" s="313"/>
      <c r="E11" s="313"/>
      <c r="F11" s="313"/>
      <c r="G11" s="313"/>
      <c r="H11" s="277" t="s">
        <v>113</v>
      </c>
      <c r="I11" s="277"/>
      <c r="J11" s="278"/>
      <c r="K11" s="278"/>
      <c r="L11" s="278"/>
      <c r="M11" s="304"/>
      <c r="N11" s="305"/>
      <c r="O11" s="305"/>
      <c r="P11" s="305"/>
      <c r="Q11" s="305"/>
      <c r="R11" s="306"/>
      <c r="S11" s="322" t="s">
        <v>126</v>
      </c>
      <c r="T11" s="322"/>
      <c r="U11" s="322"/>
      <c r="V11" s="323"/>
      <c r="W11" s="307" t="s">
        <v>113</v>
      </c>
      <c r="X11" s="308"/>
      <c r="Y11" s="308"/>
      <c r="Z11" s="308"/>
      <c r="AA11" s="308"/>
      <c r="AB11" s="309"/>
      <c r="AC11" s="307" t="s">
        <v>113</v>
      </c>
      <c r="AD11" s="308"/>
      <c r="AE11" s="309"/>
      <c r="AF11" s="307" t="s">
        <v>113</v>
      </c>
      <c r="AG11" s="308"/>
      <c r="AH11" s="308"/>
      <c r="AI11" s="308"/>
      <c r="AJ11" s="308"/>
      <c r="AK11" s="308"/>
      <c r="AL11" s="309"/>
      <c r="AM11" s="282"/>
      <c r="AN11" s="282"/>
      <c r="AO11" s="282"/>
      <c r="AP11" s="282"/>
      <c r="AQ11" s="283"/>
    </row>
    <row r="12" spans="1:56" ht="60" customHeight="1">
      <c r="A12" s="337" t="s">
        <v>8</v>
      </c>
      <c r="B12" s="273"/>
      <c r="C12" s="339" t="s">
        <v>131</v>
      </c>
      <c r="D12" s="340"/>
      <c r="E12" s="340"/>
      <c r="F12" s="340"/>
      <c r="G12" s="341"/>
      <c r="H12" s="272" t="s">
        <v>113</v>
      </c>
      <c r="I12" s="273"/>
      <c r="J12" s="345" t="s">
        <v>132</v>
      </c>
      <c r="K12" s="346"/>
      <c r="L12" s="347"/>
      <c r="M12" s="298" t="s">
        <v>133</v>
      </c>
      <c r="N12" s="299"/>
      <c r="O12" s="299"/>
      <c r="P12" s="299"/>
      <c r="Q12" s="299"/>
      <c r="R12" s="300"/>
      <c r="S12" s="292" t="s">
        <v>146</v>
      </c>
      <c r="T12" s="293"/>
      <c r="U12" s="293"/>
      <c r="V12" s="294"/>
      <c r="W12" s="327" t="s">
        <v>134</v>
      </c>
      <c r="X12" s="328"/>
      <c r="Y12" s="328"/>
      <c r="Z12" s="328"/>
      <c r="AA12" s="328"/>
      <c r="AB12" s="329"/>
      <c r="AC12" s="307" t="s">
        <v>113</v>
      </c>
      <c r="AD12" s="308"/>
      <c r="AE12" s="309"/>
      <c r="AF12" s="310"/>
      <c r="AG12" s="311"/>
      <c r="AH12" s="311"/>
      <c r="AI12" s="311"/>
      <c r="AJ12" s="311"/>
      <c r="AK12" s="311"/>
      <c r="AL12" s="312"/>
      <c r="AM12" s="282"/>
      <c r="AN12" s="282"/>
      <c r="AO12" s="282"/>
      <c r="AP12" s="282"/>
      <c r="AQ12" s="283"/>
    </row>
    <row r="13" spans="1:56" ht="60" customHeight="1" thickBot="1">
      <c r="A13" s="338"/>
      <c r="B13" s="275"/>
      <c r="C13" s="342"/>
      <c r="D13" s="343"/>
      <c r="E13" s="343"/>
      <c r="F13" s="343"/>
      <c r="G13" s="344"/>
      <c r="H13" s="274"/>
      <c r="I13" s="275"/>
      <c r="J13" s="348"/>
      <c r="K13" s="349"/>
      <c r="L13" s="350"/>
      <c r="M13" s="301"/>
      <c r="N13" s="302"/>
      <c r="O13" s="302"/>
      <c r="P13" s="302"/>
      <c r="Q13" s="302"/>
      <c r="R13" s="303"/>
      <c r="S13" s="295"/>
      <c r="T13" s="296"/>
      <c r="U13" s="296"/>
      <c r="V13" s="297"/>
      <c r="W13" s="327" t="s">
        <v>135</v>
      </c>
      <c r="X13" s="328"/>
      <c r="Y13" s="328"/>
      <c r="Z13" s="328"/>
      <c r="AA13" s="328"/>
      <c r="AB13" s="329"/>
      <c r="AC13" s="324" t="s">
        <v>113</v>
      </c>
      <c r="AD13" s="325"/>
      <c r="AE13" s="326"/>
      <c r="AF13" s="310"/>
      <c r="AG13" s="311"/>
      <c r="AH13" s="311"/>
      <c r="AI13" s="311"/>
      <c r="AJ13" s="311"/>
      <c r="AK13" s="311"/>
      <c r="AL13" s="312"/>
      <c r="AM13" s="282"/>
      <c r="AN13" s="282"/>
      <c r="AO13" s="282"/>
      <c r="AP13" s="282"/>
      <c r="AQ13" s="283"/>
    </row>
    <row r="14" spans="1:56" s="149" customFormat="1" ht="13">
      <c r="A14" s="257" t="s">
        <v>177</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148"/>
      <c r="AS14" s="148"/>
      <c r="AT14" s="148"/>
      <c r="AU14" s="148"/>
      <c r="AV14" s="148"/>
      <c r="AW14" s="148"/>
      <c r="AX14" s="148"/>
      <c r="AY14" s="148"/>
      <c r="AZ14" s="148"/>
      <c r="BA14" s="148"/>
      <c r="BB14" s="148"/>
      <c r="BC14" s="148"/>
      <c r="BD14" s="148"/>
    </row>
    <row r="15" spans="1:56" s="149" customFormat="1" ht="13">
      <c r="A15" s="255" t="s">
        <v>178</v>
      </c>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148"/>
      <c r="AS15" s="148"/>
      <c r="AT15" s="148"/>
      <c r="AU15" s="148"/>
      <c r="AV15" s="148"/>
      <c r="AW15" s="148"/>
      <c r="AX15" s="148"/>
      <c r="AY15" s="148"/>
      <c r="AZ15" s="148"/>
      <c r="BA15" s="148"/>
      <c r="BB15" s="148"/>
      <c r="BC15" s="148"/>
      <c r="BD15" s="148"/>
    </row>
    <row r="16" spans="1:56" s="149" customFormat="1" ht="13">
      <c r="A16" s="255" t="s">
        <v>179</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148"/>
      <c r="AS16" s="148"/>
      <c r="AT16" s="148"/>
      <c r="AU16" s="148"/>
      <c r="AV16" s="148"/>
      <c r="AW16" s="148"/>
      <c r="AX16" s="148"/>
      <c r="AY16" s="148"/>
      <c r="AZ16" s="148"/>
      <c r="BA16" s="148"/>
      <c r="BB16" s="148"/>
      <c r="BC16" s="148"/>
      <c r="BD16" s="148"/>
    </row>
    <row r="17" spans="1:56" ht="13.5" customHeight="1">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row>
    <row r="18" spans="1:56" ht="13.5" customHeight="1">
      <c r="A18" s="70"/>
      <c r="B18" s="70"/>
      <c r="C18" s="70"/>
      <c r="D18" s="70"/>
      <c r="E18" s="70"/>
      <c r="F18" s="70"/>
      <c r="G18" s="70"/>
      <c r="H18" s="70"/>
      <c r="I18" s="70"/>
      <c r="J18" s="60" t="s">
        <v>136</v>
      </c>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row>
    <row r="19" spans="1:56">
      <c r="A19" s="70"/>
      <c r="B19" s="70"/>
      <c r="C19" s="70"/>
      <c r="D19" s="70"/>
      <c r="E19" s="70"/>
      <c r="F19" s="70"/>
      <c r="G19" s="70"/>
      <c r="H19" s="70"/>
      <c r="I19" s="70"/>
      <c r="J19" s="60" t="s">
        <v>137</v>
      </c>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row>
    <row r="20" spans="1:56">
      <c r="A20" s="70"/>
      <c r="B20" s="70"/>
      <c r="C20" s="70"/>
      <c r="D20" s="70"/>
      <c r="E20" s="70"/>
      <c r="F20" s="70"/>
      <c r="G20" s="70"/>
      <c r="H20" s="70"/>
      <c r="I20" s="70"/>
      <c r="J20" s="60" t="s">
        <v>138</v>
      </c>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row>
    <row r="21" spans="1:56">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row>
    <row r="22" spans="1:56">
      <c r="A22" s="70"/>
      <c r="B22" s="70"/>
      <c r="C22" s="70"/>
      <c r="D22" s="70"/>
      <c r="E22" s="70"/>
      <c r="F22" s="70"/>
      <c r="G22" s="70"/>
      <c r="H22" s="70"/>
      <c r="I22" s="70"/>
      <c r="J22" s="70" t="s">
        <v>139</v>
      </c>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row>
    <row r="23" spans="1:56">
      <c r="A23" s="70"/>
      <c r="B23" s="70"/>
      <c r="C23" s="70"/>
      <c r="D23" s="70"/>
      <c r="E23" s="70"/>
      <c r="F23" s="70"/>
      <c r="G23" s="70"/>
      <c r="H23" s="70"/>
      <c r="I23" s="70"/>
      <c r="J23" s="70" t="s">
        <v>140</v>
      </c>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row>
    <row r="24" spans="1:56">
      <c r="A24" s="70"/>
      <c r="B24" s="70"/>
      <c r="C24" s="70"/>
      <c r="D24" s="70"/>
      <c r="E24" s="70"/>
      <c r="F24" s="70"/>
      <c r="G24" s="70"/>
      <c r="H24" s="70"/>
      <c r="I24" s="70"/>
      <c r="J24" s="70" t="s">
        <v>141</v>
      </c>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row>
    <row r="25" spans="1:56">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row>
    <row r="26" spans="1:56">
      <c r="A26" s="70"/>
      <c r="B26" s="70"/>
      <c r="C26" s="70"/>
      <c r="D26" s="70"/>
      <c r="E26" s="70"/>
      <c r="F26" s="70"/>
      <c r="G26" s="70"/>
      <c r="H26" s="70"/>
      <c r="I26" s="70"/>
      <c r="J26" s="70" t="s">
        <v>142</v>
      </c>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row>
    <row r="27" spans="1:56">
      <c r="A27" s="70"/>
      <c r="B27" s="70"/>
      <c r="C27" s="70"/>
      <c r="D27" s="70"/>
      <c r="E27" s="70"/>
      <c r="F27" s="70"/>
      <c r="G27" s="70"/>
      <c r="H27" s="70"/>
      <c r="I27" s="70"/>
      <c r="J27" s="70" t="s">
        <v>141</v>
      </c>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row>
    <row r="28" spans="1:56">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row>
    <row r="29" spans="1:56" ht="40" customHeight="1">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row>
    <row r="30" spans="1:56" ht="40" customHeight="1">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row>
    <row r="31" spans="1:56" ht="40" customHeigh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row>
    <row r="32" spans="1:56" ht="40" customHeight="1">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row>
    <row r="33" spans="1:48" ht="40" customHeight="1">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row>
    <row r="34" spans="1:48">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row>
    <row r="35" spans="1:48">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row>
    <row r="36" spans="1:48">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row>
    <row r="37" spans="1:48">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row>
    <row r="38" spans="1:48">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row>
    <row r="39" spans="1:48">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row>
    <row r="40" spans="1:48">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row>
    <row r="41" spans="1:48">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row>
    <row r="42" spans="1:48">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row>
    <row r="43" spans="1:48">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row>
    <row r="44" spans="1:48">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row>
    <row r="45" spans="1:48">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row>
    <row r="46" spans="1:48">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row>
    <row r="47" spans="1:48">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row>
    <row r="48" spans="1:48">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row>
    <row r="49" spans="1:4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row>
    <row r="50" spans="1:45">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row>
    <row r="51" spans="1:4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row>
    <row r="52" spans="1:4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row>
    <row r="53" spans="1:4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row>
    <row r="54" spans="1:45">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row>
    <row r="55" spans="1:4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row>
    <row r="56" spans="1:4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row>
    <row r="57" spans="1:4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row>
  </sheetData>
  <sheetProtection password="B37A" sheet="1" objects="1" scenarios="1"/>
  <mergeCells count="110">
    <mergeCell ref="AM5:AQ5"/>
    <mergeCell ref="AC4:AE4"/>
    <mergeCell ref="AM6:AQ6"/>
    <mergeCell ref="J2:V2"/>
    <mergeCell ref="M7:R7"/>
    <mergeCell ref="AF4:AL4"/>
    <mergeCell ref="AF6:AL6"/>
    <mergeCell ref="M5:R5"/>
    <mergeCell ref="A12:B13"/>
    <mergeCell ref="W7:AB7"/>
    <mergeCell ref="J10:L10"/>
    <mergeCell ref="J11:L11"/>
    <mergeCell ref="W13:AB13"/>
    <mergeCell ref="S8:V8"/>
    <mergeCell ref="C12:G13"/>
    <mergeCell ref="C11:G11"/>
    <mergeCell ref="A8:B8"/>
    <mergeCell ref="C8:G8"/>
    <mergeCell ref="H8:I8"/>
    <mergeCell ref="J8:L8"/>
    <mergeCell ref="M8:R8"/>
    <mergeCell ref="J12:L13"/>
    <mergeCell ref="A7:B7"/>
    <mergeCell ref="AF9:AL9"/>
    <mergeCell ref="AC12:AE12"/>
    <mergeCell ref="AC10:AE10"/>
    <mergeCell ref="AC11:AE11"/>
    <mergeCell ref="AC8:AE8"/>
    <mergeCell ref="AF8:AL8"/>
    <mergeCell ref="AF12:AL12"/>
    <mergeCell ref="AC5:AE5"/>
    <mergeCell ref="S11:V11"/>
    <mergeCell ref="W10:AB10"/>
    <mergeCell ref="W12:AB12"/>
    <mergeCell ref="S5:V5"/>
    <mergeCell ref="AC7:AE7"/>
    <mergeCell ref="W5:AB5"/>
    <mergeCell ref="AF5:AL5"/>
    <mergeCell ref="AM8:AQ8"/>
    <mergeCell ref="AM12:AQ12"/>
    <mergeCell ref="C7:G7"/>
    <mergeCell ref="J7:L7"/>
    <mergeCell ref="A9:B9"/>
    <mergeCell ref="C9:G9"/>
    <mergeCell ref="AM13:AQ13"/>
    <mergeCell ref="H10:I10"/>
    <mergeCell ref="W2:AL2"/>
    <mergeCell ref="S3:V3"/>
    <mergeCell ref="S4:V4"/>
    <mergeCell ref="S9:V9"/>
    <mergeCell ref="S10:V10"/>
    <mergeCell ref="AF3:AL3"/>
    <mergeCell ref="AF13:AL13"/>
    <mergeCell ref="AC13:AE13"/>
    <mergeCell ref="AF7:AL7"/>
    <mergeCell ref="AM11:AQ11"/>
    <mergeCell ref="AF10:AL10"/>
    <mergeCell ref="AF11:AL11"/>
    <mergeCell ref="AC9:AE9"/>
    <mergeCell ref="AM7:AQ7"/>
    <mergeCell ref="AC6:AE6"/>
    <mergeCell ref="AM9:AQ9"/>
    <mergeCell ref="AM10:AQ10"/>
    <mergeCell ref="AM4:AQ4"/>
    <mergeCell ref="A2:I2"/>
    <mergeCell ref="AM2:AQ3"/>
    <mergeCell ref="A3:B3"/>
    <mergeCell ref="C3:G3"/>
    <mergeCell ref="J3:L3"/>
    <mergeCell ref="S12:V13"/>
    <mergeCell ref="M12:R13"/>
    <mergeCell ref="M10:R10"/>
    <mergeCell ref="M11:R11"/>
    <mergeCell ref="W11:AB11"/>
    <mergeCell ref="M9:R9"/>
    <mergeCell ref="W9:AB9"/>
    <mergeCell ref="A10:B10"/>
    <mergeCell ref="M6:R6"/>
    <mergeCell ref="W6:AB6"/>
    <mergeCell ref="S6:V6"/>
    <mergeCell ref="S7:V7"/>
    <mergeCell ref="W8:AB8"/>
    <mergeCell ref="C10:G10"/>
    <mergeCell ref="J9:L9"/>
    <mergeCell ref="H7:I7"/>
    <mergeCell ref="H9:I9"/>
    <mergeCell ref="A15:AQ15"/>
    <mergeCell ref="A16:AQ16"/>
    <mergeCell ref="A14:AQ14"/>
    <mergeCell ref="M3:R3"/>
    <mergeCell ref="W3:AB3"/>
    <mergeCell ref="AC3:AE3"/>
    <mergeCell ref="C4:G4"/>
    <mergeCell ref="H4:I4"/>
    <mergeCell ref="J4:L4"/>
    <mergeCell ref="M4:R4"/>
    <mergeCell ref="A4:B4"/>
    <mergeCell ref="W4:AB4"/>
    <mergeCell ref="A5:B5"/>
    <mergeCell ref="C5:G5"/>
    <mergeCell ref="H5:I5"/>
    <mergeCell ref="H12:I13"/>
    <mergeCell ref="A11:B11"/>
    <mergeCell ref="H11:I11"/>
    <mergeCell ref="J5:L5"/>
    <mergeCell ref="A6:B6"/>
    <mergeCell ref="C6:G6"/>
    <mergeCell ref="H6:I6"/>
    <mergeCell ref="J6:L6"/>
    <mergeCell ref="H3:I3"/>
  </mergeCells>
  <phoneticPr fontId="2"/>
  <dataValidations count="3">
    <dataValidation type="list" allowBlank="1" showInputMessage="1" showErrorMessage="1" sqref="J4:L4 J6:L6">
      <formula1>$J$18:$J$20</formula1>
    </dataValidation>
    <dataValidation type="list" allowBlank="1" showInputMessage="1" showErrorMessage="1" sqref="J9:L11">
      <formula1>$J$26:$J$27</formula1>
    </dataValidation>
    <dataValidation type="list" allowBlank="1" showInputMessage="1" showErrorMessage="1" sqref="J7:L8">
      <formula1>$J$22:$J$24</formula1>
    </dataValidation>
  </dataValidations>
  <pageMargins left="0.56000000000000005" right="0.51" top="0.48" bottom="0.46" header="0.54" footer="0.51200000000000001"/>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120"/>
  <sheetViews>
    <sheetView showGridLines="0" view="pageBreakPreview" topLeftCell="A106" zoomScaleNormal="85" zoomScaleSheetLayoutView="100" workbookViewId="0">
      <selection activeCell="B112" sqref="B112:G115"/>
    </sheetView>
  </sheetViews>
  <sheetFormatPr defaultColWidth="12.6328125" defaultRowHeight="18.75" customHeight="1"/>
  <cols>
    <col min="1" max="1" width="5.6328125" style="60" customWidth="1"/>
    <col min="2" max="7" width="13.6328125" style="60" customWidth="1"/>
    <col min="8" max="8" width="1.453125" style="60" customWidth="1"/>
    <col min="9" max="16384" width="12.6328125" style="60"/>
  </cols>
  <sheetData>
    <row r="1" spans="1:24" ht="19.5" customHeight="1">
      <c r="A1" s="106" t="s">
        <v>183</v>
      </c>
      <c r="B1" s="106"/>
      <c r="C1" s="106"/>
      <c r="D1" s="211"/>
      <c r="E1" s="212" t="s">
        <v>245</v>
      </c>
      <c r="F1" s="210"/>
      <c r="G1" s="212" t="s">
        <v>242</v>
      </c>
      <c r="H1" s="106"/>
      <c r="I1" s="146"/>
      <c r="K1" s="106"/>
      <c r="L1" s="106"/>
      <c r="M1" s="106"/>
      <c r="N1" s="106"/>
      <c r="O1" s="106"/>
      <c r="P1" s="106"/>
      <c r="Q1" s="106"/>
      <c r="R1" s="106"/>
      <c r="S1" s="106"/>
      <c r="T1" s="106"/>
      <c r="U1" s="106"/>
      <c r="V1" s="106"/>
      <c r="W1" s="106"/>
      <c r="X1" s="106"/>
    </row>
    <row r="2" spans="1:24" ht="19.5" customHeight="1">
      <c r="A2" s="74" t="s">
        <v>247</v>
      </c>
      <c r="B2" s="59"/>
      <c r="C2" s="59"/>
      <c r="D2" s="59"/>
      <c r="E2" s="59"/>
      <c r="F2" s="59"/>
      <c r="G2" s="59"/>
      <c r="H2" s="59"/>
      <c r="I2" s="146"/>
      <c r="K2" s="59"/>
      <c r="L2" s="59"/>
      <c r="M2" s="59"/>
      <c r="N2" s="59"/>
      <c r="O2" s="59"/>
      <c r="P2" s="59"/>
      <c r="Q2" s="59"/>
      <c r="R2" s="59"/>
      <c r="S2" s="59"/>
      <c r="T2" s="59"/>
      <c r="U2" s="59"/>
      <c r="V2" s="59"/>
      <c r="W2" s="59"/>
      <c r="X2" s="59"/>
    </row>
    <row r="3" spans="1:24" ht="19.5" customHeight="1">
      <c r="A3" s="59"/>
      <c r="B3" s="353" t="s">
        <v>248</v>
      </c>
      <c r="C3" s="354"/>
      <c r="D3" s="351"/>
      <c r="E3" s="351"/>
      <c r="F3" s="352"/>
      <c r="G3" s="352"/>
      <c r="H3" s="59"/>
      <c r="I3" s="146"/>
      <c r="K3" s="59"/>
      <c r="L3" s="59"/>
      <c r="M3" s="59"/>
      <c r="N3" s="59"/>
      <c r="O3" s="59"/>
      <c r="P3" s="59"/>
      <c r="Q3" s="59"/>
      <c r="R3" s="59"/>
      <c r="S3" s="59"/>
      <c r="T3" s="59"/>
      <c r="U3" s="59"/>
      <c r="V3" s="59"/>
      <c r="W3" s="59"/>
      <c r="X3" s="59"/>
    </row>
    <row r="4" spans="1:24" ht="19.5" customHeight="1">
      <c r="A4" s="200" t="s">
        <v>253</v>
      </c>
      <c r="B4" s="355" t="s">
        <v>249</v>
      </c>
      <c r="C4" s="355"/>
      <c r="D4" s="355"/>
      <c r="E4" s="355"/>
      <c r="F4" s="355"/>
      <c r="G4" s="355"/>
      <c r="H4" s="59"/>
      <c r="K4" s="59"/>
      <c r="L4" s="59"/>
      <c r="M4" s="59"/>
      <c r="N4" s="59"/>
      <c r="O4" s="59"/>
      <c r="P4" s="59"/>
      <c r="Q4" s="59"/>
      <c r="R4" s="59"/>
      <c r="S4" s="59"/>
      <c r="T4" s="59"/>
      <c r="U4" s="59"/>
      <c r="V4" s="59"/>
      <c r="W4" s="59"/>
      <c r="X4" s="59"/>
    </row>
    <row r="5" spans="1:24" ht="19.5" customHeight="1">
      <c r="A5" s="89"/>
      <c r="B5" s="356" t="s">
        <v>250</v>
      </c>
      <c r="C5" s="356"/>
      <c r="D5" s="356"/>
      <c r="E5" s="356"/>
      <c r="F5" s="356"/>
      <c r="G5" s="356"/>
      <c r="H5" s="59"/>
      <c r="I5" s="142" t="s">
        <v>170</v>
      </c>
      <c r="J5" s="143" t="s">
        <v>172</v>
      </c>
      <c r="K5" s="59"/>
      <c r="L5" s="59"/>
      <c r="M5" s="59"/>
      <c r="N5" s="59"/>
      <c r="O5" s="59"/>
      <c r="P5" s="59"/>
      <c r="Q5" s="59"/>
      <c r="R5" s="59"/>
      <c r="S5" s="59"/>
      <c r="T5" s="59"/>
      <c r="U5" s="59"/>
      <c r="V5" s="59"/>
      <c r="W5" s="59"/>
      <c r="X5" s="59"/>
    </row>
    <row r="6" spans="1:24" ht="19.5" customHeight="1">
      <c r="A6" s="89"/>
      <c r="B6" s="356" t="s">
        <v>251</v>
      </c>
      <c r="C6" s="356"/>
      <c r="D6" s="356"/>
      <c r="E6" s="356"/>
      <c r="F6" s="356"/>
      <c r="G6" s="356"/>
      <c r="H6" s="59"/>
      <c r="I6" s="144" t="s">
        <v>171</v>
      </c>
      <c r="J6" s="145" t="s">
        <v>173</v>
      </c>
      <c r="K6" s="59"/>
      <c r="L6" s="59"/>
      <c r="M6" s="59"/>
      <c r="N6" s="59"/>
      <c r="O6" s="59"/>
      <c r="P6" s="59"/>
      <c r="Q6" s="59"/>
      <c r="R6" s="59"/>
      <c r="S6" s="59"/>
      <c r="T6" s="59"/>
      <c r="U6" s="59"/>
      <c r="V6" s="59"/>
      <c r="W6" s="59"/>
      <c r="X6" s="59"/>
    </row>
    <row r="7" spans="1:24" ht="19.5" customHeight="1">
      <c r="A7" s="89"/>
      <c r="B7" s="157" t="s">
        <v>252</v>
      </c>
      <c r="D7" s="87"/>
      <c r="E7" s="87"/>
      <c r="F7" s="88"/>
      <c r="G7" s="88"/>
      <c r="H7" s="59"/>
      <c r="I7" s="142"/>
      <c r="J7" s="143"/>
      <c r="K7" s="59"/>
      <c r="L7" s="59"/>
      <c r="M7" s="59"/>
      <c r="N7" s="59"/>
      <c r="O7" s="59"/>
      <c r="P7" s="59"/>
      <c r="Q7" s="59"/>
      <c r="R7" s="59"/>
      <c r="S7" s="59"/>
      <c r="T7" s="59"/>
      <c r="U7" s="59"/>
      <c r="V7" s="59"/>
      <c r="W7" s="59"/>
      <c r="X7" s="59"/>
    </row>
    <row r="8" spans="1:24" ht="19.5" customHeight="1">
      <c r="A8" s="59"/>
      <c r="B8" s="59"/>
      <c r="C8" s="59"/>
      <c r="H8" s="59"/>
      <c r="K8" s="59"/>
      <c r="L8" s="59"/>
      <c r="M8" s="59"/>
      <c r="N8" s="59"/>
      <c r="O8" s="59"/>
      <c r="P8" s="59"/>
      <c r="Q8" s="59"/>
      <c r="R8" s="59"/>
      <c r="S8" s="59"/>
      <c r="T8" s="59"/>
      <c r="U8" s="59"/>
      <c r="V8" s="59"/>
      <c r="W8" s="59"/>
      <c r="X8" s="59"/>
    </row>
    <row r="9" spans="1:24" ht="19.5" customHeight="1">
      <c r="A9" s="74" t="s">
        <v>184</v>
      </c>
    </row>
    <row r="10" spans="1:24" ht="19.5" customHeight="1"/>
    <row r="11" spans="1:24" ht="19.5" customHeight="1"/>
    <row r="12" spans="1:24" ht="19.5" customHeight="1">
      <c r="B12" s="75" t="s">
        <v>31</v>
      </c>
      <c r="C12" s="76" t="s">
        <v>32</v>
      </c>
      <c r="D12" s="77"/>
      <c r="E12" s="78"/>
      <c r="F12" s="75" t="s">
        <v>33</v>
      </c>
    </row>
    <row r="13" spans="1:24" ht="19.5" customHeight="1">
      <c r="B13" s="63" t="s">
        <v>55</v>
      </c>
      <c r="C13" s="68" t="s">
        <v>34</v>
      </c>
      <c r="D13" s="66"/>
      <c r="E13" s="67"/>
      <c r="F13" s="62" t="s">
        <v>28</v>
      </c>
    </row>
    <row r="14" spans="1:24" ht="19.5" customHeight="1">
      <c r="B14" s="63" t="s">
        <v>53</v>
      </c>
      <c r="C14" s="68" t="s">
        <v>35</v>
      </c>
      <c r="D14" s="66"/>
      <c r="E14" s="67"/>
      <c r="F14" s="62" t="s">
        <v>28</v>
      </c>
    </row>
    <row r="15" spans="1:24" ht="19.5" customHeight="1">
      <c r="B15" s="63" t="s">
        <v>56</v>
      </c>
      <c r="C15" s="68" t="s">
        <v>36</v>
      </c>
      <c r="D15" s="66"/>
      <c r="E15" s="67"/>
      <c r="F15" s="62" t="s">
        <v>28</v>
      </c>
    </row>
    <row r="16" spans="1:24" ht="19.5" customHeight="1">
      <c r="B16" s="63" t="s">
        <v>57</v>
      </c>
      <c r="C16" s="68" t="s">
        <v>37</v>
      </c>
      <c r="D16" s="66"/>
      <c r="E16" s="67"/>
      <c r="F16" s="62" t="s">
        <v>28</v>
      </c>
    </row>
    <row r="17" spans="2:6" ht="19.5" customHeight="1"/>
    <row r="18" spans="2:6" ht="45" customHeight="1">
      <c r="B18" s="359" t="s">
        <v>38</v>
      </c>
      <c r="C18" s="79" t="s">
        <v>71</v>
      </c>
      <c r="D18" s="79" t="s">
        <v>68</v>
      </c>
      <c r="E18" s="79" t="s">
        <v>69</v>
      </c>
      <c r="F18" s="79" t="s">
        <v>70</v>
      </c>
    </row>
    <row r="19" spans="2:6" ht="19.5" customHeight="1">
      <c r="B19" s="360"/>
      <c r="C19" s="80" t="s">
        <v>57</v>
      </c>
      <c r="D19" s="80" t="s">
        <v>53</v>
      </c>
      <c r="E19" s="80" t="s">
        <v>56</v>
      </c>
      <c r="F19" s="80" t="s">
        <v>55</v>
      </c>
    </row>
    <row r="20" spans="2:6" ht="19.5" customHeight="1">
      <c r="B20" s="361"/>
      <c r="C20" s="81" t="s">
        <v>66</v>
      </c>
      <c r="D20" s="81" t="s">
        <v>66</v>
      </c>
      <c r="E20" s="81" t="s">
        <v>66</v>
      </c>
      <c r="F20" s="81" t="s">
        <v>66</v>
      </c>
    </row>
    <row r="21" spans="2:6" ht="19.5" customHeight="1">
      <c r="B21" s="156" t="s">
        <v>211</v>
      </c>
      <c r="C21" s="186">
        <f>$G$120</f>
        <v>0</v>
      </c>
      <c r="D21" s="186" t="e">
        <f>G55</f>
        <v>#VALUE!</v>
      </c>
      <c r="E21" s="186">
        <f>E88</f>
        <v>0</v>
      </c>
      <c r="F21" s="186" t="e">
        <f>ROUNDDOWN(D21-E21-C21,0)</f>
        <v>#VALUE!</v>
      </c>
    </row>
    <row r="22" spans="2:6" ht="19.5" customHeight="1">
      <c r="B22" s="156" t="s">
        <v>212</v>
      </c>
      <c r="C22" s="186">
        <f t="shared" ref="C22:C38" si="0">$G$120</f>
        <v>0</v>
      </c>
      <c r="D22" s="186" t="e">
        <f t="shared" ref="D22:D38" si="1">G56</f>
        <v>#VALUE!</v>
      </c>
      <c r="E22" s="186">
        <f t="shared" ref="E22:E38" si="2">E89</f>
        <v>0</v>
      </c>
      <c r="F22" s="186" t="e">
        <f t="shared" ref="F22:F38" si="3">ROUNDDOWN(D22-E22-C22,0)</f>
        <v>#VALUE!</v>
      </c>
    </row>
    <row r="23" spans="2:6" ht="19.5" customHeight="1">
      <c r="B23" s="156" t="s">
        <v>213</v>
      </c>
      <c r="C23" s="186">
        <f t="shared" si="0"/>
        <v>0</v>
      </c>
      <c r="D23" s="186" t="e">
        <f t="shared" si="1"/>
        <v>#VALUE!</v>
      </c>
      <c r="E23" s="186">
        <f t="shared" si="2"/>
        <v>0</v>
      </c>
      <c r="F23" s="186" t="e">
        <f t="shared" si="3"/>
        <v>#VALUE!</v>
      </c>
    </row>
    <row r="24" spans="2:6" ht="19.5" customHeight="1">
      <c r="B24" s="156" t="s">
        <v>214</v>
      </c>
      <c r="C24" s="186">
        <f t="shared" si="0"/>
        <v>0</v>
      </c>
      <c r="D24" s="186" t="e">
        <f t="shared" si="1"/>
        <v>#VALUE!</v>
      </c>
      <c r="E24" s="186">
        <f t="shared" si="2"/>
        <v>0</v>
      </c>
      <c r="F24" s="186" t="e">
        <f t="shared" si="3"/>
        <v>#VALUE!</v>
      </c>
    </row>
    <row r="25" spans="2:6" ht="19.5" customHeight="1">
      <c r="B25" s="156" t="s">
        <v>215</v>
      </c>
      <c r="C25" s="186">
        <f t="shared" si="0"/>
        <v>0</v>
      </c>
      <c r="D25" s="186" t="e">
        <f t="shared" si="1"/>
        <v>#VALUE!</v>
      </c>
      <c r="E25" s="186">
        <f t="shared" si="2"/>
        <v>0</v>
      </c>
      <c r="F25" s="186" t="e">
        <f t="shared" si="3"/>
        <v>#VALUE!</v>
      </c>
    </row>
    <row r="26" spans="2:6" ht="19.5" customHeight="1">
      <c r="B26" s="156" t="s">
        <v>216</v>
      </c>
      <c r="C26" s="186">
        <f t="shared" si="0"/>
        <v>0</v>
      </c>
      <c r="D26" s="186" t="e">
        <f t="shared" si="1"/>
        <v>#VALUE!</v>
      </c>
      <c r="E26" s="186">
        <f t="shared" si="2"/>
        <v>0</v>
      </c>
      <c r="F26" s="186" t="e">
        <f t="shared" si="3"/>
        <v>#VALUE!</v>
      </c>
    </row>
    <row r="27" spans="2:6" ht="19.5" customHeight="1">
      <c r="B27" s="156" t="s">
        <v>217</v>
      </c>
      <c r="C27" s="186">
        <f t="shared" si="0"/>
        <v>0</v>
      </c>
      <c r="D27" s="186" t="e">
        <f t="shared" si="1"/>
        <v>#VALUE!</v>
      </c>
      <c r="E27" s="186">
        <f t="shared" si="2"/>
        <v>0</v>
      </c>
      <c r="F27" s="186" t="e">
        <f t="shared" si="3"/>
        <v>#VALUE!</v>
      </c>
    </row>
    <row r="28" spans="2:6" ht="19.5" customHeight="1">
      <c r="B28" s="156" t="s">
        <v>218</v>
      </c>
      <c r="C28" s="186">
        <f t="shared" si="0"/>
        <v>0</v>
      </c>
      <c r="D28" s="186" t="e">
        <f t="shared" si="1"/>
        <v>#VALUE!</v>
      </c>
      <c r="E28" s="186">
        <f t="shared" si="2"/>
        <v>0</v>
      </c>
      <c r="F28" s="186" t="e">
        <f t="shared" si="3"/>
        <v>#VALUE!</v>
      </c>
    </row>
    <row r="29" spans="2:6" ht="19.5" customHeight="1">
      <c r="B29" s="156" t="s">
        <v>219</v>
      </c>
      <c r="C29" s="186">
        <f t="shared" si="0"/>
        <v>0</v>
      </c>
      <c r="D29" s="186" t="e">
        <f t="shared" si="1"/>
        <v>#VALUE!</v>
      </c>
      <c r="E29" s="186">
        <f t="shared" si="2"/>
        <v>0</v>
      </c>
      <c r="F29" s="186" t="e">
        <f t="shared" si="3"/>
        <v>#VALUE!</v>
      </c>
    </row>
    <row r="30" spans="2:6" ht="19.5" customHeight="1">
      <c r="B30" s="156" t="s">
        <v>220</v>
      </c>
      <c r="C30" s="186">
        <f t="shared" si="0"/>
        <v>0</v>
      </c>
      <c r="D30" s="186" t="e">
        <f t="shared" si="1"/>
        <v>#VALUE!</v>
      </c>
      <c r="E30" s="186">
        <f t="shared" si="2"/>
        <v>0</v>
      </c>
      <c r="F30" s="186" t="e">
        <f t="shared" si="3"/>
        <v>#VALUE!</v>
      </c>
    </row>
    <row r="31" spans="2:6" ht="19.5" customHeight="1">
      <c r="B31" s="156" t="s">
        <v>221</v>
      </c>
      <c r="C31" s="186">
        <f t="shared" si="0"/>
        <v>0</v>
      </c>
      <c r="D31" s="186" t="e">
        <f t="shared" si="1"/>
        <v>#VALUE!</v>
      </c>
      <c r="E31" s="186">
        <f t="shared" si="2"/>
        <v>0</v>
      </c>
      <c r="F31" s="186" t="e">
        <f t="shared" si="3"/>
        <v>#VALUE!</v>
      </c>
    </row>
    <row r="32" spans="2:6" ht="19.5" customHeight="1">
      <c r="B32" s="156" t="s">
        <v>222</v>
      </c>
      <c r="C32" s="186">
        <f t="shared" si="0"/>
        <v>0</v>
      </c>
      <c r="D32" s="186" t="e">
        <f t="shared" si="1"/>
        <v>#VALUE!</v>
      </c>
      <c r="E32" s="186">
        <f t="shared" si="2"/>
        <v>0</v>
      </c>
      <c r="F32" s="186" t="e">
        <f t="shared" si="3"/>
        <v>#VALUE!</v>
      </c>
    </row>
    <row r="33" spans="1:8" ht="19.5" customHeight="1">
      <c r="B33" s="156" t="s">
        <v>223</v>
      </c>
      <c r="C33" s="186">
        <f t="shared" si="0"/>
        <v>0</v>
      </c>
      <c r="D33" s="186" t="e">
        <f t="shared" si="1"/>
        <v>#VALUE!</v>
      </c>
      <c r="E33" s="186">
        <f t="shared" si="2"/>
        <v>0</v>
      </c>
      <c r="F33" s="186" t="e">
        <f t="shared" si="3"/>
        <v>#VALUE!</v>
      </c>
    </row>
    <row r="34" spans="1:8" ht="19.5" customHeight="1">
      <c r="B34" s="156" t="s">
        <v>224</v>
      </c>
      <c r="C34" s="186">
        <f t="shared" si="0"/>
        <v>0</v>
      </c>
      <c r="D34" s="186" t="e">
        <f t="shared" si="1"/>
        <v>#VALUE!</v>
      </c>
      <c r="E34" s="186">
        <f t="shared" si="2"/>
        <v>0</v>
      </c>
      <c r="F34" s="186" t="e">
        <f t="shared" si="3"/>
        <v>#VALUE!</v>
      </c>
    </row>
    <row r="35" spans="1:8" ht="19.5" customHeight="1">
      <c r="B35" s="156" t="s">
        <v>225</v>
      </c>
      <c r="C35" s="186">
        <f t="shared" si="0"/>
        <v>0</v>
      </c>
      <c r="D35" s="186" t="e">
        <f t="shared" si="1"/>
        <v>#VALUE!</v>
      </c>
      <c r="E35" s="186">
        <f t="shared" si="2"/>
        <v>0</v>
      </c>
      <c r="F35" s="186" t="e">
        <f t="shared" si="3"/>
        <v>#VALUE!</v>
      </c>
    </row>
    <row r="36" spans="1:8" ht="19.5" customHeight="1">
      <c r="B36" s="156" t="s">
        <v>226</v>
      </c>
      <c r="C36" s="186">
        <f t="shared" si="0"/>
        <v>0</v>
      </c>
      <c r="D36" s="186" t="e">
        <f t="shared" si="1"/>
        <v>#VALUE!</v>
      </c>
      <c r="E36" s="186">
        <f t="shared" si="2"/>
        <v>0</v>
      </c>
      <c r="F36" s="186" t="e">
        <f t="shared" si="3"/>
        <v>#VALUE!</v>
      </c>
    </row>
    <row r="37" spans="1:8" ht="19.5" customHeight="1">
      <c r="B37" s="156" t="s">
        <v>227</v>
      </c>
      <c r="C37" s="186">
        <f t="shared" si="0"/>
        <v>0</v>
      </c>
      <c r="D37" s="186" t="e">
        <f t="shared" si="1"/>
        <v>#VALUE!</v>
      </c>
      <c r="E37" s="186">
        <f t="shared" si="2"/>
        <v>0</v>
      </c>
      <c r="F37" s="186" t="e">
        <f t="shared" si="3"/>
        <v>#VALUE!</v>
      </c>
    </row>
    <row r="38" spans="1:8" ht="19.5" customHeight="1" thickBot="1">
      <c r="B38" s="156" t="s">
        <v>228</v>
      </c>
      <c r="C38" s="186">
        <f t="shared" si="0"/>
        <v>0</v>
      </c>
      <c r="D38" s="186" t="e">
        <f t="shared" si="1"/>
        <v>#VALUE!</v>
      </c>
      <c r="E38" s="186">
        <f t="shared" si="2"/>
        <v>0</v>
      </c>
      <c r="F38" s="186" t="e">
        <f t="shared" si="3"/>
        <v>#VALUE!</v>
      </c>
    </row>
    <row r="39" spans="1:8" ht="19.5" customHeight="1" thickTop="1">
      <c r="B39" s="82" t="s">
        <v>40</v>
      </c>
      <c r="C39" s="187">
        <f>SUM(C21:C38)</f>
        <v>0</v>
      </c>
      <c r="D39" s="187" t="e">
        <f>SUM(D21:D38)</f>
        <v>#VALUE!</v>
      </c>
      <c r="E39" s="187">
        <f>SUM(E21:E38)</f>
        <v>0</v>
      </c>
      <c r="F39" s="187" t="e">
        <f>SUM(F21:F38)</f>
        <v>#VALUE!</v>
      </c>
    </row>
    <row r="40" spans="1:8" ht="30.75" customHeight="1">
      <c r="A40" s="105" t="s">
        <v>78</v>
      </c>
      <c r="B40" s="357" t="s">
        <v>185</v>
      </c>
      <c r="C40" s="357"/>
      <c r="D40" s="357"/>
      <c r="E40" s="357"/>
      <c r="F40" s="357"/>
      <c r="G40" s="357"/>
      <c r="H40" s="357"/>
    </row>
    <row r="41" spans="1:8" ht="30.75" customHeight="1">
      <c r="A41" s="105" t="s">
        <v>79</v>
      </c>
      <c r="B41" s="357" t="s">
        <v>186</v>
      </c>
      <c r="C41" s="357"/>
      <c r="D41" s="357"/>
      <c r="E41" s="357"/>
      <c r="F41" s="357"/>
      <c r="G41" s="357"/>
      <c r="H41" s="357"/>
    </row>
    <row r="42" spans="1:8" ht="19.5" customHeight="1">
      <c r="A42" s="105" t="s">
        <v>96</v>
      </c>
      <c r="B42" s="357" t="s">
        <v>187</v>
      </c>
      <c r="C42" s="357"/>
      <c r="D42" s="357"/>
      <c r="E42" s="357"/>
      <c r="F42" s="357"/>
      <c r="G42" s="357"/>
      <c r="H42" s="357"/>
    </row>
    <row r="43" spans="1:8" ht="19.5" customHeight="1"/>
    <row r="44" spans="1:8" ht="19.5" customHeight="1">
      <c r="A44" s="74" t="s">
        <v>188</v>
      </c>
    </row>
    <row r="45" spans="1:8" ht="19.5" customHeight="1"/>
    <row r="46" spans="1:8" ht="19.5" customHeight="1"/>
    <row r="47" spans="1:8" ht="19.5" customHeight="1">
      <c r="B47" s="75" t="s">
        <v>31</v>
      </c>
      <c r="C47" s="76" t="s">
        <v>32</v>
      </c>
      <c r="D47" s="77"/>
      <c r="E47" s="78"/>
      <c r="F47" s="75" t="s">
        <v>33</v>
      </c>
    </row>
    <row r="48" spans="1:8" ht="19.5" customHeight="1">
      <c r="B48" s="63" t="s">
        <v>58</v>
      </c>
      <c r="C48" s="68" t="s">
        <v>35</v>
      </c>
      <c r="D48" s="66"/>
      <c r="E48" s="67"/>
      <c r="F48" s="62" t="s">
        <v>59</v>
      </c>
    </row>
    <row r="49" spans="2:7" ht="19.5" customHeight="1">
      <c r="B49" s="63" t="s">
        <v>60</v>
      </c>
      <c r="C49" s="68" t="s">
        <v>41</v>
      </c>
      <c r="D49" s="66"/>
      <c r="E49" s="67"/>
      <c r="F49" s="62" t="s">
        <v>59</v>
      </c>
    </row>
    <row r="50" spans="2:7" ht="19.5" customHeight="1">
      <c r="B50" s="63" t="s">
        <v>61</v>
      </c>
      <c r="C50" s="68" t="s">
        <v>42</v>
      </c>
      <c r="D50" s="66"/>
      <c r="E50" s="67"/>
      <c r="F50" s="62" t="s">
        <v>59</v>
      </c>
    </row>
    <row r="51" spans="2:7" ht="19.5" customHeight="1">
      <c r="B51" s="69"/>
      <c r="C51" s="70"/>
      <c r="D51" s="70"/>
      <c r="E51" s="70"/>
      <c r="F51" s="65"/>
    </row>
    <row r="52" spans="2:7" ht="39">
      <c r="B52" s="359" t="s">
        <v>38</v>
      </c>
      <c r="C52" s="83" t="s">
        <v>43</v>
      </c>
      <c r="D52" s="83" t="s">
        <v>44</v>
      </c>
      <c r="E52" s="83" t="s">
        <v>45</v>
      </c>
      <c r="F52" s="79" t="s">
        <v>75</v>
      </c>
      <c r="G52" s="79" t="s">
        <v>68</v>
      </c>
    </row>
    <row r="53" spans="2:7" ht="20.25" customHeight="1">
      <c r="B53" s="360"/>
      <c r="C53" s="80" t="s">
        <v>54</v>
      </c>
      <c r="D53" s="80" t="s">
        <v>74</v>
      </c>
      <c r="E53" s="80" t="s">
        <v>53</v>
      </c>
      <c r="F53" s="84"/>
      <c r="G53" s="80" t="s">
        <v>53</v>
      </c>
    </row>
    <row r="54" spans="2:7" ht="20.25" customHeight="1">
      <c r="B54" s="361"/>
      <c r="C54" s="81" t="s">
        <v>66</v>
      </c>
      <c r="D54" s="81" t="s">
        <v>66</v>
      </c>
      <c r="E54" s="81" t="s">
        <v>66</v>
      </c>
      <c r="F54" s="85" t="s">
        <v>67</v>
      </c>
      <c r="G54" s="81" t="s">
        <v>66</v>
      </c>
    </row>
    <row r="55" spans="2:7" ht="19.5" customHeight="1">
      <c r="B55" s="156" t="s">
        <v>211</v>
      </c>
      <c r="C55" s="186">
        <f>'（別紙）吸収量算定シート'!B79</f>
        <v>0</v>
      </c>
      <c r="D55" s="186" t="e">
        <f>'（別紙）吸収量算定シート'!C79</f>
        <v>#VALUE!</v>
      </c>
      <c r="E55" s="186" t="e">
        <f>SUM(C55:D55)</f>
        <v>#VALUE!</v>
      </c>
      <c r="F55" s="185">
        <f>年度計算シート!E7</f>
        <v>0</v>
      </c>
      <c r="G55" s="186" t="e">
        <f>ROUND(E55*F55/年度計算シート!B7,1)</f>
        <v>#VALUE!</v>
      </c>
    </row>
    <row r="56" spans="2:7" ht="19.5" customHeight="1">
      <c r="B56" s="156" t="s">
        <v>212</v>
      </c>
      <c r="C56" s="186">
        <f>'（別紙）吸収量算定シート'!B80</f>
        <v>0</v>
      </c>
      <c r="D56" s="186" t="e">
        <f>'（別紙）吸収量算定シート'!C80</f>
        <v>#VALUE!</v>
      </c>
      <c r="E56" s="186" t="e">
        <f t="shared" ref="E56:E71" si="4">SUM(C56:D56)</f>
        <v>#VALUE!</v>
      </c>
      <c r="F56" s="185">
        <f>年度計算シート!E8</f>
        <v>0</v>
      </c>
      <c r="G56" s="186" t="e">
        <f>ROUND(E56*F56/年度計算シート!B8,1)</f>
        <v>#VALUE!</v>
      </c>
    </row>
    <row r="57" spans="2:7" ht="19.5" customHeight="1">
      <c r="B57" s="156" t="s">
        <v>213</v>
      </c>
      <c r="C57" s="186">
        <f>'（別紙）吸収量算定シート'!B81</f>
        <v>0</v>
      </c>
      <c r="D57" s="186" t="e">
        <f>'（別紙）吸収量算定シート'!C81</f>
        <v>#VALUE!</v>
      </c>
      <c r="E57" s="186" t="e">
        <f t="shared" si="4"/>
        <v>#VALUE!</v>
      </c>
      <c r="F57" s="185">
        <f>年度計算シート!E9</f>
        <v>0</v>
      </c>
      <c r="G57" s="186" t="e">
        <f>ROUND(E57*F57/年度計算シート!B9,1)</f>
        <v>#VALUE!</v>
      </c>
    </row>
    <row r="58" spans="2:7" ht="19.5" customHeight="1">
      <c r="B58" s="156" t="s">
        <v>214</v>
      </c>
      <c r="C58" s="186">
        <f>'（別紙）吸収量算定シート'!B82</f>
        <v>0</v>
      </c>
      <c r="D58" s="186" t="e">
        <f>'（別紙）吸収量算定シート'!C82</f>
        <v>#VALUE!</v>
      </c>
      <c r="E58" s="186" t="e">
        <f t="shared" si="4"/>
        <v>#VALUE!</v>
      </c>
      <c r="F58" s="185">
        <f>年度計算シート!E10</f>
        <v>0</v>
      </c>
      <c r="G58" s="186" t="e">
        <f>ROUND(E58*F58/年度計算シート!B10,1)</f>
        <v>#VALUE!</v>
      </c>
    </row>
    <row r="59" spans="2:7" ht="19.5" customHeight="1">
      <c r="B59" s="156" t="s">
        <v>215</v>
      </c>
      <c r="C59" s="186">
        <f>'（別紙）吸収量算定シート'!B83</f>
        <v>0</v>
      </c>
      <c r="D59" s="186" t="e">
        <f>'（別紙）吸収量算定シート'!C83</f>
        <v>#VALUE!</v>
      </c>
      <c r="E59" s="186" t="e">
        <f t="shared" si="4"/>
        <v>#VALUE!</v>
      </c>
      <c r="F59" s="185">
        <f>年度計算シート!E11</f>
        <v>0</v>
      </c>
      <c r="G59" s="186" t="e">
        <f>ROUND(E59*F59/年度計算シート!B11,1)</f>
        <v>#VALUE!</v>
      </c>
    </row>
    <row r="60" spans="2:7" ht="19.5" customHeight="1">
      <c r="B60" s="156" t="s">
        <v>216</v>
      </c>
      <c r="C60" s="186">
        <f>'（別紙）吸収量算定シート'!B84</f>
        <v>0</v>
      </c>
      <c r="D60" s="186" t="e">
        <f>'（別紙）吸収量算定シート'!C84</f>
        <v>#VALUE!</v>
      </c>
      <c r="E60" s="186" t="e">
        <f t="shared" si="4"/>
        <v>#VALUE!</v>
      </c>
      <c r="F60" s="185">
        <f>年度計算シート!E12</f>
        <v>0</v>
      </c>
      <c r="G60" s="186" t="e">
        <f>ROUND(E60*F60/年度計算シート!B12,1)</f>
        <v>#VALUE!</v>
      </c>
    </row>
    <row r="61" spans="2:7" ht="19.5" customHeight="1">
      <c r="B61" s="156" t="s">
        <v>217</v>
      </c>
      <c r="C61" s="186">
        <f>'（別紙）吸収量算定シート'!B85</f>
        <v>0</v>
      </c>
      <c r="D61" s="186" t="e">
        <f>'（別紙）吸収量算定シート'!C85</f>
        <v>#VALUE!</v>
      </c>
      <c r="E61" s="186" t="e">
        <f t="shared" si="4"/>
        <v>#VALUE!</v>
      </c>
      <c r="F61" s="185">
        <f>年度計算シート!E13</f>
        <v>0</v>
      </c>
      <c r="G61" s="186" t="e">
        <f>ROUND(E61*F61/年度計算シート!B13,1)</f>
        <v>#VALUE!</v>
      </c>
    </row>
    <row r="62" spans="2:7" ht="19.5" customHeight="1">
      <c r="B62" s="156" t="s">
        <v>218</v>
      </c>
      <c r="C62" s="186">
        <f>'（別紙）吸収量算定シート'!B86</f>
        <v>0</v>
      </c>
      <c r="D62" s="186" t="e">
        <f>'（別紙）吸収量算定シート'!C86</f>
        <v>#VALUE!</v>
      </c>
      <c r="E62" s="186" t="e">
        <f t="shared" si="4"/>
        <v>#VALUE!</v>
      </c>
      <c r="F62" s="185">
        <f>年度計算シート!E14</f>
        <v>0</v>
      </c>
      <c r="G62" s="186" t="e">
        <f>ROUND(E62*F62/年度計算シート!B14,1)</f>
        <v>#VALUE!</v>
      </c>
    </row>
    <row r="63" spans="2:7" ht="19.5" customHeight="1">
      <c r="B63" s="156" t="s">
        <v>219</v>
      </c>
      <c r="C63" s="186">
        <f>'（別紙）吸収量算定シート'!B87</f>
        <v>0</v>
      </c>
      <c r="D63" s="186" t="e">
        <f>'（別紙）吸収量算定シート'!C87</f>
        <v>#VALUE!</v>
      </c>
      <c r="E63" s="186" t="e">
        <f t="shared" si="4"/>
        <v>#VALUE!</v>
      </c>
      <c r="F63" s="185">
        <f>年度計算シート!E15</f>
        <v>0</v>
      </c>
      <c r="G63" s="186" t="e">
        <f>ROUND(E63*F63/年度計算シート!B15,1)</f>
        <v>#VALUE!</v>
      </c>
    </row>
    <row r="64" spans="2:7" ht="19.5" customHeight="1">
      <c r="B64" s="156" t="s">
        <v>220</v>
      </c>
      <c r="C64" s="186">
        <f>'（別紙）吸収量算定シート'!B88</f>
        <v>0</v>
      </c>
      <c r="D64" s="186" t="e">
        <f>'（別紙）吸収量算定シート'!C88</f>
        <v>#VALUE!</v>
      </c>
      <c r="E64" s="186" t="e">
        <f t="shared" si="4"/>
        <v>#VALUE!</v>
      </c>
      <c r="F64" s="185">
        <f>年度計算シート!E16</f>
        <v>0</v>
      </c>
      <c r="G64" s="186" t="e">
        <f>ROUND(E64*F64/年度計算シート!B16,1)</f>
        <v>#VALUE!</v>
      </c>
    </row>
    <row r="65" spans="1:8" ht="19.5" customHeight="1">
      <c r="B65" s="156" t="s">
        <v>221</v>
      </c>
      <c r="C65" s="186">
        <f>'（別紙）吸収量算定シート'!B89</f>
        <v>0</v>
      </c>
      <c r="D65" s="186" t="e">
        <f>'（別紙）吸収量算定シート'!C89</f>
        <v>#VALUE!</v>
      </c>
      <c r="E65" s="186" t="e">
        <f t="shared" si="4"/>
        <v>#VALUE!</v>
      </c>
      <c r="F65" s="185">
        <f>年度計算シート!E17</f>
        <v>0</v>
      </c>
      <c r="G65" s="186" t="e">
        <f>ROUND(E65*F65/年度計算シート!B17,1)</f>
        <v>#VALUE!</v>
      </c>
    </row>
    <row r="66" spans="1:8" ht="19.5" customHeight="1">
      <c r="B66" s="156" t="s">
        <v>222</v>
      </c>
      <c r="C66" s="186">
        <f>'（別紙）吸収量算定シート'!B90</f>
        <v>0</v>
      </c>
      <c r="D66" s="186" t="e">
        <f>'（別紙）吸収量算定シート'!C90</f>
        <v>#VALUE!</v>
      </c>
      <c r="E66" s="186" t="e">
        <f t="shared" si="4"/>
        <v>#VALUE!</v>
      </c>
      <c r="F66" s="185">
        <f>年度計算シート!E18</f>
        <v>0</v>
      </c>
      <c r="G66" s="186" t="e">
        <f>ROUND(E66*F66/年度計算シート!B18,1)</f>
        <v>#VALUE!</v>
      </c>
    </row>
    <row r="67" spans="1:8" ht="19.5" customHeight="1">
      <c r="B67" s="156" t="s">
        <v>223</v>
      </c>
      <c r="C67" s="186">
        <f>'（別紙）吸収量算定シート'!B91</f>
        <v>0</v>
      </c>
      <c r="D67" s="186" t="e">
        <f>'（別紙）吸収量算定シート'!C91</f>
        <v>#VALUE!</v>
      </c>
      <c r="E67" s="186" t="e">
        <f t="shared" si="4"/>
        <v>#VALUE!</v>
      </c>
      <c r="F67" s="185">
        <f>年度計算シート!E19</f>
        <v>0</v>
      </c>
      <c r="G67" s="186" t="e">
        <f>ROUND(E67*F67/年度計算シート!B19,1)</f>
        <v>#VALUE!</v>
      </c>
    </row>
    <row r="68" spans="1:8" ht="19.5" customHeight="1">
      <c r="B68" s="156" t="s">
        <v>224</v>
      </c>
      <c r="C68" s="186">
        <f>'（別紙）吸収量算定シート'!B92</f>
        <v>0</v>
      </c>
      <c r="D68" s="186" t="e">
        <f>'（別紙）吸収量算定シート'!C92</f>
        <v>#VALUE!</v>
      </c>
      <c r="E68" s="186" t="e">
        <f t="shared" si="4"/>
        <v>#VALUE!</v>
      </c>
      <c r="F68" s="185">
        <f>年度計算シート!E20</f>
        <v>0</v>
      </c>
      <c r="G68" s="186" t="e">
        <f>ROUND(E68*F68/年度計算シート!B20,1)</f>
        <v>#VALUE!</v>
      </c>
    </row>
    <row r="69" spans="1:8" ht="19.5" customHeight="1">
      <c r="B69" s="156" t="s">
        <v>225</v>
      </c>
      <c r="C69" s="186">
        <f>'（別紙）吸収量算定シート'!B93</f>
        <v>0</v>
      </c>
      <c r="D69" s="186" t="e">
        <f>'（別紙）吸収量算定シート'!C93</f>
        <v>#VALUE!</v>
      </c>
      <c r="E69" s="186" t="e">
        <f t="shared" si="4"/>
        <v>#VALUE!</v>
      </c>
      <c r="F69" s="185">
        <f>年度計算シート!E21</f>
        <v>0</v>
      </c>
      <c r="G69" s="186" t="e">
        <f>ROUND(E69*F69/年度計算シート!B21,1)</f>
        <v>#VALUE!</v>
      </c>
    </row>
    <row r="70" spans="1:8" ht="19.5" customHeight="1">
      <c r="B70" s="156" t="s">
        <v>226</v>
      </c>
      <c r="C70" s="186">
        <f>'（別紙）吸収量算定シート'!B94</f>
        <v>0</v>
      </c>
      <c r="D70" s="186" t="e">
        <f>'（別紙）吸収量算定シート'!C94</f>
        <v>#VALUE!</v>
      </c>
      <c r="E70" s="186" t="e">
        <f t="shared" si="4"/>
        <v>#VALUE!</v>
      </c>
      <c r="F70" s="185">
        <f>年度計算シート!E22</f>
        <v>0</v>
      </c>
      <c r="G70" s="186" t="e">
        <f>ROUND(E70*F70/年度計算シート!B22,1)</f>
        <v>#VALUE!</v>
      </c>
    </row>
    <row r="71" spans="1:8" ht="19.5" customHeight="1">
      <c r="B71" s="156" t="s">
        <v>227</v>
      </c>
      <c r="C71" s="186">
        <f>'（別紙）吸収量算定シート'!B95</f>
        <v>0</v>
      </c>
      <c r="D71" s="186" t="e">
        <f>'（別紙）吸収量算定シート'!C95</f>
        <v>#VALUE!</v>
      </c>
      <c r="E71" s="186" t="e">
        <f t="shared" si="4"/>
        <v>#VALUE!</v>
      </c>
      <c r="F71" s="185">
        <f>年度計算シート!E23</f>
        <v>0</v>
      </c>
      <c r="G71" s="186" t="e">
        <f>ROUND(E71*F71/年度計算シート!B23,1)</f>
        <v>#VALUE!</v>
      </c>
    </row>
    <row r="72" spans="1:8" ht="19.5" customHeight="1" thickBot="1">
      <c r="B72" s="156" t="s">
        <v>228</v>
      </c>
      <c r="C72" s="186">
        <f>'（別紙）吸収量算定シート'!B96</f>
        <v>0</v>
      </c>
      <c r="D72" s="186" t="e">
        <f>'（別紙）吸収量算定シート'!C96</f>
        <v>#VALUE!</v>
      </c>
      <c r="E72" s="186" t="e">
        <f>SUM(C72:D72)</f>
        <v>#VALUE!</v>
      </c>
      <c r="F72" s="185">
        <f>年度計算シート!E24</f>
        <v>0</v>
      </c>
      <c r="G72" s="186" t="e">
        <f>ROUND(E72*F72/年度計算シート!B24,1)</f>
        <v>#VALUE!</v>
      </c>
    </row>
    <row r="73" spans="1:8" ht="19.5" customHeight="1" thickTop="1">
      <c r="B73" s="82" t="s">
        <v>40</v>
      </c>
      <c r="C73" s="184"/>
      <c r="D73" s="184"/>
      <c r="E73" s="184"/>
      <c r="F73" s="184"/>
      <c r="G73" s="187" t="e">
        <f>SUM(G55:G72)</f>
        <v>#VALUE!</v>
      </c>
    </row>
    <row r="74" spans="1:8" ht="30.75" customHeight="1">
      <c r="A74" s="105" t="s">
        <v>78</v>
      </c>
      <c r="B74" s="357" t="s">
        <v>94</v>
      </c>
      <c r="C74" s="357"/>
      <c r="D74" s="357"/>
      <c r="E74" s="357"/>
      <c r="F74" s="357"/>
      <c r="G74" s="357"/>
      <c r="H74" s="357"/>
    </row>
    <row r="75" spans="1:8" ht="54" customHeight="1">
      <c r="A75" s="105" t="s">
        <v>79</v>
      </c>
      <c r="B75" s="357" t="s">
        <v>229</v>
      </c>
      <c r="C75" s="357"/>
      <c r="D75" s="357"/>
      <c r="E75" s="357"/>
      <c r="F75" s="357"/>
      <c r="G75" s="357"/>
      <c r="H75" s="357"/>
    </row>
    <row r="76" spans="1:8" ht="19.5" customHeight="1">
      <c r="B76" s="103"/>
      <c r="C76" s="104"/>
    </row>
    <row r="77" spans="1:8" ht="19.5" customHeight="1">
      <c r="A77" s="74" t="s">
        <v>189</v>
      </c>
    </row>
    <row r="78" spans="1:8" ht="19.5" customHeight="1"/>
    <row r="79" spans="1:8" ht="19.5" customHeight="1"/>
    <row r="80" spans="1:8" ht="19.5" customHeight="1">
      <c r="B80" s="75" t="s">
        <v>31</v>
      </c>
      <c r="C80" s="76" t="s">
        <v>32</v>
      </c>
      <c r="D80" s="77"/>
      <c r="E80" s="78"/>
      <c r="F80" s="75" t="s">
        <v>33</v>
      </c>
    </row>
    <row r="81" spans="2:7" ht="19.5" customHeight="1">
      <c r="B81" s="63" t="s">
        <v>63</v>
      </c>
      <c r="C81" s="68" t="s">
        <v>39</v>
      </c>
      <c r="D81" s="66"/>
      <c r="E81" s="67"/>
      <c r="F81" s="62" t="s">
        <v>59</v>
      </c>
    </row>
    <row r="82" spans="2:7" ht="19.5" customHeight="1">
      <c r="B82" s="63" t="s">
        <v>64</v>
      </c>
      <c r="C82" s="68" t="s">
        <v>46</v>
      </c>
      <c r="D82" s="66"/>
      <c r="E82" s="67"/>
      <c r="F82" s="62" t="s">
        <v>59</v>
      </c>
    </row>
    <row r="83" spans="2:7" ht="19.5" customHeight="1">
      <c r="B83" s="63" t="s">
        <v>65</v>
      </c>
      <c r="C83" s="68" t="s">
        <v>47</v>
      </c>
      <c r="D83" s="66"/>
      <c r="E83" s="67"/>
      <c r="F83" s="62" t="s">
        <v>59</v>
      </c>
    </row>
    <row r="84" spans="2:7" ht="19.5" customHeight="1"/>
    <row r="85" spans="2:7" ht="52">
      <c r="B85" s="359" t="s">
        <v>38</v>
      </c>
      <c r="C85" s="79" t="s">
        <v>72</v>
      </c>
      <c r="D85" s="79" t="s">
        <v>73</v>
      </c>
      <c r="E85" s="79" t="s">
        <v>69</v>
      </c>
      <c r="F85" s="71"/>
      <c r="G85" s="72"/>
    </row>
    <row r="86" spans="2:7" ht="19.5" customHeight="1">
      <c r="B86" s="360"/>
      <c r="C86" s="80" t="s">
        <v>62</v>
      </c>
      <c r="D86" s="80" t="s">
        <v>52</v>
      </c>
      <c r="E86" s="80" t="s">
        <v>56</v>
      </c>
      <c r="F86" s="71"/>
      <c r="G86" s="72"/>
    </row>
    <row r="87" spans="2:7" ht="19.5" customHeight="1">
      <c r="B87" s="361"/>
      <c r="C87" s="81" t="s">
        <v>66</v>
      </c>
      <c r="D87" s="81" t="s">
        <v>66</v>
      </c>
      <c r="E87" s="81" t="s">
        <v>66</v>
      </c>
      <c r="F87" s="64"/>
      <c r="G87" s="65"/>
    </row>
    <row r="88" spans="2:7" ht="19.5" customHeight="1">
      <c r="B88" s="156" t="s">
        <v>211</v>
      </c>
      <c r="C88" s="186">
        <f>'（別紙）排出量算定シート（FO-001）'!N10</f>
        <v>0</v>
      </c>
      <c r="D88" s="186">
        <f>'（別紙）排出量算定シート（FO-001）'!O10</f>
        <v>0</v>
      </c>
      <c r="E88" s="186">
        <f>ROUND(SUM(C88:D88),1)</f>
        <v>0</v>
      </c>
      <c r="F88" s="73"/>
      <c r="G88" s="70"/>
    </row>
    <row r="89" spans="2:7" ht="19.5" customHeight="1">
      <c r="B89" s="156" t="s">
        <v>212</v>
      </c>
      <c r="C89" s="186">
        <f>'（別紙）排出量算定シート（FO-001）'!N11</f>
        <v>0</v>
      </c>
      <c r="D89" s="186">
        <f>'（別紙）排出量算定シート（FO-001）'!O11</f>
        <v>0</v>
      </c>
      <c r="E89" s="186">
        <f t="shared" ref="E89:E105" si="5">ROUND(SUM(C89:D89),1)</f>
        <v>0</v>
      </c>
      <c r="F89" s="73"/>
      <c r="G89" s="70"/>
    </row>
    <row r="90" spans="2:7" ht="19.5" customHeight="1">
      <c r="B90" s="156" t="s">
        <v>213</v>
      </c>
      <c r="C90" s="186">
        <f>'（別紙）排出量算定シート（FO-001）'!N12</f>
        <v>0</v>
      </c>
      <c r="D90" s="186">
        <f>'（別紙）排出量算定シート（FO-001）'!O12</f>
        <v>0</v>
      </c>
      <c r="E90" s="186">
        <f t="shared" si="5"/>
        <v>0</v>
      </c>
      <c r="F90" s="73"/>
      <c r="G90" s="70"/>
    </row>
    <row r="91" spans="2:7" ht="19.5" customHeight="1">
      <c r="B91" s="156" t="s">
        <v>214</v>
      </c>
      <c r="C91" s="186">
        <f>'（別紙）排出量算定シート（FO-001）'!N13</f>
        <v>0</v>
      </c>
      <c r="D91" s="186">
        <f>'（別紙）排出量算定シート（FO-001）'!O13</f>
        <v>0</v>
      </c>
      <c r="E91" s="186">
        <f t="shared" si="5"/>
        <v>0</v>
      </c>
      <c r="F91" s="73"/>
      <c r="G91" s="70"/>
    </row>
    <row r="92" spans="2:7" ht="19.5" customHeight="1">
      <c r="B92" s="156" t="s">
        <v>215</v>
      </c>
      <c r="C92" s="186">
        <f>'（別紙）排出量算定シート（FO-001）'!N14</f>
        <v>0</v>
      </c>
      <c r="D92" s="186">
        <f>'（別紙）排出量算定シート（FO-001）'!O14</f>
        <v>0</v>
      </c>
      <c r="E92" s="186">
        <f t="shared" si="5"/>
        <v>0</v>
      </c>
      <c r="F92" s="73"/>
      <c r="G92" s="70"/>
    </row>
    <row r="93" spans="2:7" ht="19.5" customHeight="1">
      <c r="B93" s="156" t="s">
        <v>216</v>
      </c>
      <c r="C93" s="186">
        <f>'（別紙）排出量算定シート（FO-001）'!N15</f>
        <v>0</v>
      </c>
      <c r="D93" s="186">
        <f>'（別紙）排出量算定シート（FO-001）'!O15</f>
        <v>0</v>
      </c>
      <c r="E93" s="186">
        <f t="shared" si="5"/>
        <v>0</v>
      </c>
      <c r="F93" s="73"/>
      <c r="G93" s="70"/>
    </row>
    <row r="94" spans="2:7" ht="19.5" customHeight="1">
      <c r="B94" s="156" t="s">
        <v>217</v>
      </c>
      <c r="C94" s="186">
        <f>'（別紙）排出量算定シート（FO-001）'!N16</f>
        <v>0</v>
      </c>
      <c r="D94" s="186">
        <f>'（別紙）排出量算定シート（FO-001）'!O16</f>
        <v>0</v>
      </c>
      <c r="E94" s="186">
        <f t="shared" si="5"/>
        <v>0</v>
      </c>
      <c r="F94" s="73"/>
      <c r="G94" s="70"/>
    </row>
    <row r="95" spans="2:7" ht="19.5" customHeight="1">
      <c r="B95" s="156" t="s">
        <v>218</v>
      </c>
      <c r="C95" s="186">
        <f>'（別紙）排出量算定シート（FO-001）'!N17</f>
        <v>0</v>
      </c>
      <c r="D95" s="186">
        <f>'（別紙）排出量算定シート（FO-001）'!O17</f>
        <v>0</v>
      </c>
      <c r="E95" s="186">
        <f t="shared" si="5"/>
        <v>0</v>
      </c>
      <c r="F95" s="73"/>
      <c r="G95" s="70"/>
    </row>
    <row r="96" spans="2:7" ht="19.5" customHeight="1">
      <c r="B96" s="156" t="s">
        <v>219</v>
      </c>
      <c r="C96" s="186">
        <f>'（別紙）排出量算定シート（FO-001）'!N18</f>
        <v>0</v>
      </c>
      <c r="D96" s="186">
        <f>'（別紙）排出量算定シート（FO-001）'!O18</f>
        <v>0</v>
      </c>
      <c r="E96" s="186">
        <f t="shared" si="5"/>
        <v>0</v>
      </c>
      <c r="F96" s="73"/>
      <c r="G96" s="70"/>
    </row>
    <row r="97" spans="1:8" ht="19.5" customHeight="1">
      <c r="B97" s="156" t="s">
        <v>220</v>
      </c>
      <c r="C97" s="186">
        <f>'（別紙）排出量算定シート（FO-001）'!N19</f>
        <v>0</v>
      </c>
      <c r="D97" s="186">
        <f>'（別紙）排出量算定シート（FO-001）'!O19</f>
        <v>0</v>
      </c>
      <c r="E97" s="186">
        <f t="shared" si="5"/>
        <v>0</v>
      </c>
      <c r="F97" s="73"/>
      <c r="G97" s="70"/>
    </row>
    <row r="98" spans="1:8" ht="19.5" customHeight="1">
      <c r="B98" s="156" t="s">
        <v>221</v>
      </c>
      <c r="C98" s="186">
        <f>'（別紙）排出量算定シート（FO-001）'!N20</f>
        <v>0</v>
      </c>
      <c r="D98" s="186">
        <f>'（別紙）排出量算定シート（FO-001）'!O20</f>
        <v>0</v>
      </c>
      <c r="E98" s="186">
        <f t="shared" si="5"/>
        <v>0</v>
      </c>
      <c r="F98" s="73"/>
      <c r="G98" s="70"/>
    </row>
    <row r="99" spans="1:8" ht="19.5" customHeight="1">
      <c r="B99" s="156" t="s">
        <v>222</v>
      </c>
      <c r="C99" s="186">
        <f>'（別紙）排出量算定シート（FO-001）'!N21</f>
        <v>0</v>
      </c>
      <c r="D99" s="186">
        <f>'（別紙）排出量算定シート（FO-001）'!O21</f>
        <v>0</v>
      </c>
      <c r="E99" s="186">
        <f t="shared" si="5"/>
        <v>0</v>
      </c>
      <c r="F99" s="73"/>
      <c r="G99" s="70"/>
    </row>
    <row r="100" spans="1:8" ht="19.5" customHeight="1">
      <c r="B100" s="156" t="s">
        <v>223</v>
      </c>
      <c r="C100" s="186">
        <f>'（別紙）排出量算定シート（FO-001）'!N22</f>
        <v>0</v>
      </c>
      <c r="D100" s="186">
        <f>'（別紙）排出量算定シート（FO-001）'!O22</f>
        <v>0</v>
      </c>
      <c r="E100" s="186">
        <f t="shared" si="5"/>
        <v>0</v>
      </c>
      <c r="F100" s="73"/>
      <c r="G100" s="70"/>
    </row>
    <row r="101" spans="1:8" ht="19.5" customHeight="1">
      <c r="B101" s="156" t="s">
        <v>224</v>
      </c>
      <c r="C101" s="186">
        <f>'（別紙）排出量算定シート（FO-001）'!N23</f>
        <v>0</v>
      </c>
      <c r="D101" s="186">
        <f>'（別紙）排出量算定シート（FO-001）'!O23</f>
        <v>0</v>
      </c>
      <c r="E101" s="186">
        <f t="shared" si="5"/>
        <v>0</v>
      </c>
      <c r="F101" s="73"/>
      <c r="G101" s="70"/>
    </row>
    <row r="102" spans="1:8" ht="19.5" customHeight="1">
      <c r="B102" s="156" t="s">
        <v>225</v>
      </c>
      <c r="C102" s="186">
        <f>'（別紙）排出量算定シート（FO-001）'!N24</f>
        <v>0</v>
      </c>
      <c r="D102" s="186">
        <f>'（別紙）排出量算定シート（FO-001）'!O24</f>
        <v>0</v>
      </c>
      <c r="E102" s="186">
        <f t="shared" si="5"/>
        <v>0</v>
      </c>
      <c r="F102" s="73"/>
      <c r="G102" s="70"/>
    </row>
    <row r="103" spans="1:8" ht="19.5" customHeight="1">
      <c r="B103" s="156" t="s">
        <v>226</v>
      </c>
      <c r="C103" s="186">
        <f>'（別紙）排出量算定シート（FO-001）'!N25</f>
        <v>0</v>
      </c>
      <c r="D103" s="186">
        <f>'（別紙）排出量算定シート（FO-001）'!O25</f>
        <v>0</v>
      </c>
      <c r="E103" s="186">
        <f t="shared" si="5"/>
        <v>0</v>
      </c>
      <c r="F103" s="73"/>
      <c r="G103" s="70"/>
    </row>
    <row r="104" spans="1:8" ht="19.5" customHeight="1">
      <c r="B104" s="156" t="s">
        <v>227</v>
      </c>
      <c r="C104" s="186">
        <f>'（別紙）排出量算定シート（FO-001）'!N26</f>
        <v>0</v>
      </c>
      <c r="D104" s="186">
        <f>'（別紙）排出量算定シート（FO-001）'!O26</f>
        <v>0</v>
      </c>
      <c r="E104" s="186">
        <f t="shared" si="5"/>
        <v>0</v>
      </c>
      <c r="F104" s="73"/>
      <c r="G104" s="70"/>
    </row>
    <row r="105" spans="1:8" ht="19.5" customHeight="1" thickBot="1">
      <c r="B105" s="156" t="s">
        <v>228</v>
      </c>
      <c r="C105" s="186">
        <f>'（別紙）排出量算定シート（FO-001）'!N27</f>
        <v>0</v>
      </c>
      <c r="D105" s="186">
        <f>'（別紙）排出量算定シート（FO-001）'!O27</f>
        <v>0</v>
      </c>
      <c r="E105" s="186">
        <f t="shared" si="5"/>
        <v>0</v>
      </c>
      <c r="F105" s="73"/>
      <c r="G105" s="70"/>
    </row>
    <row r="106" spans="1:8" ht="19.5" customHeight="1" thickTop="1">
      <c r="B106" s="82" t="s">
        <v>40</v>
      </c>
      <c r="C106" s="187">
        <f>SUM(C88:C105)</f>
        <v>0</v>
      </c>
      <c r="D106" s="187">
        <f>SUM(D88:D105)</f>
        <v>0</v>
      </c>
      <c r="E106" s="187">
        <f>SUM(E88:E105)</f>
        <v>0</v>
      </c>
    </row>
    <row r="107" spans="1:8" ht="30.75" customHeight="1">
      <c r="A107" s="105" t="s">
        <v>78</v>
      </c>
      <c r="B107" s="357" t="s">
        <v>95</v>
      </c>
      <c r="C107" s="357"/>
      <c r="D107" s="357"/>
      <c r="E107" s="357"/>
      <c r="F107" s="357"/>
      <c r="G107" s="357"/>
      <c r="H107" s="357"/>
    </row>
    <row r="108" spans="1:8" ht="19.5" customHeight="1"/>
    <row r="109" spans="1:8" ht="19.5" customHeight="1">
      <c r="A109" s="74" t="s">
        <v>190</v>
      </c>
    </row>
    <row r="110" spans="1:8" ht="19.5" customHeight="1">
      <c r="A110" s="60" t="s">
        <v>29</v>
      </c>
    </row>
    <row r="111" spans="1:8" ht="19.5" customHeight="1">
      <c r="A111" s="60" t="s">
        <v>48</v>
      </c>
    </row>
    <row r="112" spans="1:8" ht="19.5" customHeight="1">
      <c r="B112" s="358" t="s">
        <v>230</v>
      </c>
      <c r="C112" s="358"/>
      <c r="D112" s="358"/>
      <c r="E112" s="358"/>
      <c r="F112" s="358"/>
      <c r="G112" s="358"/>
    </row>
    <row r="113" spans="1:7" ht="19.5" customHeight="1">
      <c r="B113" s="358"/>
      <c r="C113" s="358"/>
      <c r="D113" s="358"/>
      <c r="E113" s="358"/>
      <c r="F113" s="358"/>
      <c r="G113" s="358"/>
    </row>
    <row r="114" spans="1:7" ht="19.5" customHeight="1">
      <c r="B114" s="358"/>
      <c r="C114" s="358"/>
      <c r="D114" s="358"/>
      <c r="E114" s="358"/>
      <c r="F114" s="358"/>
      <c r="G114" s="358"/>
    </row>
    <row r="115" spans="1:7" ht="19.5" customHeight="1">
      <c r="B115" s="358"/>
      <c r="C115" s="358"/>
      <c r="D115" s="358"/>
      <c r="E115" s="358"/>
      <c r="F115" s="358"/>
      <c r="G115" s="358"/>
    </row>
    <row r="116" spans="1:7" ht="19.5" customHeight="1">
      <c r="A116" s="60" t="s">
        <v>49</v>
      </c>
    </row>
    <row r="117" spans="1:7" ht="19.5" customHeight="1"/>
    <row r="118" spans="1:7" ht="19.5" customHeight="1"/>
    <row r="119" spans="1:7" ht="19.5" customHeight="1">
      <c r="B119" s="75" t="s">
        <v>31</v>
      </c>
      <c r="C119" s="76" t="s">
        <v>32</v>
      </c>
      <c r="D119" s="77"/>
      <c r="E119" s="78"/>
      <c r="F119" s="75" t="s">
        <v>33</v>
      </c>
      <c r="G119" s="75" t="s">
        <v>50</v>
      </c>
    </row>
    <row r="120" spans="1:7" ht="19.5" customHeight="1">
      <c r="B120" s="63" t="s">
        <v>51</v>
      </c>
      <c r="C120" s="86" t="s">
        <v>76</v>
      </c>
      <c r="D120" s="66"/>
      <c r="E120" s="67"/>
      <c r="F120" s="62" t="s">
        <v>30</v>
      </c>
      <c r="G120" s="61">
        <v>0</v>
      </c>
    </row>
  </sheetData>
  <sheetProtection password="B37A" sheet="1" objects="1" scenarios="1"/>
  <mergeCells count="16">
    <mergeCell ref="B6:G6"/>
    <mergeCell ref="B74:H74"/>
    <mergeCell ref="B112:G115"/>
    <mergeCell ref="B52:B54"/>
    <mergeCell ref="B18:B20"/>
    <mergeCell ref="B85:B87"/>
    <mergeCell ref="B75:H75"/>
    <mergeCell ref="B107:H107"/>
    <mergeCell ref="B40:H40"/>
    <mergeCell ref="B41:H41"/>
    <mergeCell ref="B42:H42"/>
    <mergeCell ref="D3:E3"/>
    <mergeCell ref="F3:G3"/>
    <mergeCell ref="B3:C3"/>
    <mergeCell ref="B4:G4"/>
    <mergeCell ref="B5:G5"/>
  </mergeCells>
  <phoneticPr fontId="2"/>
  <dataValidations count="3">
    <dataValidation type="list" allowBlank="1" showInputMessage="1" showErrorMessage="1" sqref="D7:E7">
      <formula1>"平成25年4月1日, 平成26年4月1日, 平成27年4月1日, 平成28年4月1日, 平成29年4月1日, 平成30年4月1日, 平成31年4月1日, 平成32年4月1日"</formula1>
    </dataValidation>
    <dataValidation type="date" allowBlank="1" showErrorMessage="1" error="平成33年3月31日までの日付を入れてください" sqref="F3:G3">
      <formula1>41365</formula1>
      <formula2>47938</formula2>
    </dataValidation>
    <dataValidation type="list" allowBlank="1" showInputMessage="1" showErrorMessage="1" sqref="D3:E3">
      <formula1>"2013年4月1日, 2014年4月1日,2015年4月1日, 2016年4月1日, 2017年4月1日, 2018年4月1日,2019年4月1日, 2020年4月1日, 2021年4月1日, 2022年4月1日, 2023年4月1日, 2024年4月1日, 2025年4月1日, 2026年4月1日, 2027年4月1日, 2028年4月1日, 2029年4月1日, 2030年4月1日"</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43" max="7" man="1"/>
  </rowBreaks>
  <drawing r:id="rId2"/>
  <legacyDrawing r:id="rId3"/>
  <oleObjects>
    <mc:AlternateContent xmlns:mc="http://schemas.openxmlformats.org/markup-compatibility/2006">
      <mc:Choice Requires="x14">
        <oleObject progId="Equation.3" shapeId="7169" r:id="rId4">
          <objectPr defaultSize="0" autoPict="0" r:id="rId5">
            <anchor moveWithCells="1">
              <from>
                <xdr:col>0</xdr:col>
                <xdr:colOff>241300</xdr:colOff>
                <xdr:row>9</xdr:row>
                <xdr:rowOff>120650</xdr:rowOff>
              </from>
              <to>
                <xdr:col>2</xdr:col>
                <xdr:colOff>38100</xdr:colOff>
                <xdr:row>10</xdr:row>
                <xdr:rowOff>82550</xdr:rowOff>
              </to>
            </anchor>
          </objectPr>
        </oleObject>
      </mc:Choice>
      <mc:Fallback>
        <oleObject progId="Equation.3" shapeId="7169" r:id="rId4"/>
      </mc:Fallback>
    </mc:AlternateContent>
    <mc:AlternateContent xmlns:mc="http://schemas.openxmlformats.org/markup-compatibility/2006">
      <mc:Choice Requires="x14">
        <oleObject progId="Equation.3" shapeId="7170" r:id="rId6">
          <objectPr defaultSize="0" autoPict="0" r:id="rId7">
            <anchor moveWithCells="1">
              <from>
                <xdr:col>0</xdr:col>
                <xdr:colOff>241300</xdr:colOff>
                <xdr:row>44</xdr:row>
                <xdr:rowOff>95250</xdr:rowOff>
              </from>
              <to>
                <xdr:col>1</xdr:col>
                <xdr:colOff>850900</xdr:colOff>
                <xdr:row>45</xdr:row>
                <xdr:rowOff>44450</xdr:rowOff>
              </to>
            </anchor>
          </objectPr>
        </oleObject>
      </mc:Choice>
      <mc:Fallback>
        <oleObject progId="Equation.3" shapeId="7170" r:id="rId6"/>
      </mc:Fallback>
    </mc:AlternateContent>
    <mc:AlternateContent xmlns:mc="http://schemas.openxmlformats.org/markup-compatibility/2006">
      <mc:Choice Requires="x14">
        <oleObject progId="Equation.3" shapeId="7171" r:id="rId8">
          <objectPr defaultSize="0" autoPict="0" r:id="rId9">
            <anchor moveWithCells="1">
              <from>
                <xdr:col>0</xdr:col>
                <xdr:colOff>241300</xdr:colOff>
                <xdr:row>77</xdr:row>
                <xdr:rowOff>107950</xdr:rowOff>
              </from>
              <to>
                <xdr:col>1</xdr:col>
                <xdr:colOff>889000</xdr:colOff>
                <xdr:row>78</xdr:row>
                <xdr:rowOff>57150</xdr:rowOff>
              </to>
            </anchor>
          </objectPr>
        </oleObject>
      </mc:Choice>
      <mc:Fallback>
        <oleObject progId="Equation.3" shapeId="7171" r:id="rId8"/>
      </mc:Fallback>
    </mc:AlternateContent>
    <mc:AlternateContent xmlns:mc="http://schemas.openxmlformats.org/markup-compatibility/2006">
      <mc:Choice Requires="x14">
        <oleObject progId="Equation.3" shapeId="7172" r:id="rId10">
          <objectPr defaultSize="0" autoPict="0" r:id="rId11">
            <anchor moveWithCells="1">
              <from>
                <xdr:col>0</xdr:col>
                <xdr:colOff>241300</xdr:colOff>
                <xdr:row>116</xdr:row>
                <xdr:rowOff>146050</xdr:rowOff>
              </from>
              <to>
                <xdr:col>1</xdr:col>
                <xdr:colOff>514350</xdr:colOff>
                <xdr:row>117</xdr:row>
                <xdr:rowOff>95250</xdr:rowOff>
              </to>
            </anchor>
          </objectPr>
        </oleObject>
      </mc:Choice>
      <mc:Fallback>
        <oleObject progId="Equation.3" shapeId="7172" r:id="rId10"/>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120"/>
  <sheetViews>
    <sheetView showGridLines="0" tabSelected="1" view="pageBreakPreview" topLeftCell="A105" zoomScaleNormal="100" zoomScaleSheetLayoutView="100" workbookViewId="0">
      <selection activeCell="B4" sqref="B4:G4"/>
    </sheetView>
  </sheetViews>
  <sheetFormatPr defaultColWidth="12.6328125" defaultRowHeight="18.75" customHeight="1"/>
  <cols>
    <col min="1" max="1" width="5.6328125" style="60" customWidth="1"/>
    <col min="2" max="7" width="13.6328125" style="60" customWidth="1"/>
    <col min="8" max="8" width="1.453125" style="60" customWidth="1"/>
    <col min="9" max="16384" width="12.6328125" style="60"/>
  </cols>
  <sheetData>
    <row r="1" spans="1:24" ht="19.5" customHeight="1">
      <c r="A1" s="106" t="s">
        <v>183</v>
      </c>
      <c r="B1" s="106"/>
      <c r="C1" s="106"/>
      <c r="D1" s="211"/>
      <c r="E1" s="212" t="s">
        <v>245</v>
      </c>
      <c r="F1" s="210"/>
      <c r="G1" s="212" t="s">
        <v>242</v>
      </c>
      <c r="H1" s="106"/>
      <c r="I1" s="146"/>
      <c r="K1" s="106"/>
      <c r="L1" s="106"/>
      <c r="M1" s="106"/>
      <c r="N1" s="106"/>
      <c r="O1" s="106"/>
      <c r="P1" s="106"/>
      <c r="Q1" s="106"/>
      <c r="R1" s="106"/>
      <c r="S1" s="106"/>
      <c r="T1" s="106"/>
      <c r="U1" s="106"/>
      <c r="V1" s="106"/>
      <c r="W1" s="106"/>
      <c r="X1" s="106"/>
    </row>
    <row r="2" spans="1:24" ht="19.5" customHeight="1">
      <c r="A2" s="74" t="s">
        <v>175</v>
      </c>
      <c r="B2" s="59"/>
      <c r="C2" s="59"/>
      <c r="D2" s="59"/>
      <c r="E2" s="59"/>
      <c r="F2" s="59"/>
      <c r="G2" s="59"/>
      <c r="H2" s="59"/>
      <c r="I2" s="146"/>
      <c r="K2" s="59"/>
      <c r="L2" s="59"/>
      <c r="M2" s="59"/>
      <c r="N2" s="59"/>
      <c r="O2" s="59"/>
      <c r="P2" s="59"/>
      <c r="Q2" s="59"/>
      <c r="R2" s="59"/>
      <c r="S2" s="59"/>
      <c r="T2" s="59"/>
      <c r="U2" s="59"/>
      <c r="V2" s="59"/>
      <c r="W2" s="59"/>
      <c r="X2" s="59"/>
    </row>
    <row r="3" spans="1:24" ht="19.5" customHeight="1">
      <c r="A3" s="59"/>
      <c r="B3" s="353" t="s">
        <v>77</v>
      </c>
      <c r="C3" s="354"/>
      <c r="D3" s="365"/>
      <c r="E3" s="365"/>
      <c r="F3" s="366"/>
      <c r="G3" s="366"/>
      <c r="H3" s="59"/>
      <c r="I3" s="146"/>
      <c r="K3" s="59"/>
      <c r="L3" s="59"/>
      <c r="M3" s="59"/>
      <c r="N3" s="59"/>
      <c r="O3" s="59"/>
      <c r="P3" s="59"/>
      <c r="Q3" s="59"/>
      <c r="R3" s="59"/>
      <c r="S3" s="59"/>
      <c r="T3" s="59"/>
      <c r="U3" s="59"/>
      <c r="V3" s="59"/>
      <c r="W3" s="59"/>
      <c r="X3" s="59"/>
    </row>
    <row r="4" spans="1:24" ht="19.5" customHeight="1">
      <c r="A4" s="200" t="s">
        <v>253</v>
      </c>
      <c r="B4" s="355" t="s">
        <v>249</v>
      </c>
      <c r="C4" s="355"/>
      <c r="D4" s="355"/>
      <c r="E4" s="355"/>
      <c r="F4" s="355"/>
      <c r="G4" s="355"/>
      <c r="H4" s="59"/>
      <c r="K4" s="59"/>
      <c r="L4" s="59"/>
      <c r="M4" s="59"/>
      <c r="N4" s="59"/>
      <c r="O4" s="59"/>
      <c r="P4" s="59"/>
      <c r="Q4" s="59"/>
      <c r="R4" s="59"/>
      <c r="S4" s="59"/>
      <c r="T4" s="59"/>
      <c r="U4" s="59"/>
      <c r="V4" s="59"/>
      <c r="W4" s="59"/>
      <c r="X4" s="59"/>
    </row>
    <row r="5" spans="1:24" ht="19.5" customHeight="1">
      <c r="A5" s="204"/>
      <c r="B5" s="356" t="s">
        <v>250</v>
      </c>
      <c r="C5" s="356"/>
      <c r="D5" s="356"/>
      <c r="E5" s="356"/>
      <c r="F5" s="356"/>
      <c r="G5" s="356"/>
      <c r="H5" s="59"/>
      <c r="I5" s="142" t="s">
        <v>170</v>
      </c>
      <c r="J5" s="143" t="s">
        <v>172</v>
      </c>
      <c r="K5" s="59"/>
      <c r="L5" s="59"/>
      <c r="M5" s="59"/>
      <c r="N5" s="59"/>
      <c r="O5" s="59"/>
      <c r="P5" s="59"/>
      <c r="Q5" s="59"/>
      <c r="R5" s="59"/>
      <c r="S5" s="59"/>
      <c r="T5" s="59"/>
      <c r="U5" s="59"/>
      <c r="V5" s="59"/>
      <c r="W5" s="59"/>
      <c r="X5" s="59"/>
    </row>
    <row r="6" spans="1:24" ht="19.5" customHeight="1">
      <c r="A6" s="204"/>
      <c r="B6" s="356" t="s">
        <v>251</v>
      </c>
      <c r="C6" s="356"/>
      <c r="D6" s="356"/>
      <c r="E6" s="356"/>
      <c r="F6" s="356"/>
      <c r="G6" s="356"/>
      <c r="H6" s="59"/>
      <c r="I6" s="144" t="s">
        <v>171</v>
      </c>
      <c r="J6" s="145" t="s">
        <v>173</v>
      </c>
      <c r="K6" s="59"/>
      <c r="L6" s="59"/>
      <c r="M6" s="59"/>
      <c r="N6" s="59"/>
      <c r="O6" s="59"/>
      <c r="P6" s="59"/>
      <c r="Q6" s="59"/>
      <c r="R6" s="59"/>
      <c r="S6" s="59"/>
      <c r="T6" s="59"/>
      <c r="U6" s="59"/>
      <c r="V6" s="59"/>
      <c r="W6" s="59"/>
      <c r="X6" s="59"/>
    </row>
    <row r="7" spans="1:24" ht="19.5" customHeight="1">
      <c r="A7" s="204"/>
      <c r="B7" s="206" t="s">
        <v>252</v>
      </c>
      <c r="C7" s="201"/>
      <c r="D7" s="202"/>
      <c r="E7" s="202"/>
      <c r="F7" s="203"/>
      <c r="G7" s="203"/>
      <c r="H7" s="59"/>
      <c r="I7" s="144"/>
      <c r="J7" s="145"/>
      <c r="K7" s="59"/>
      <c r="L7" s="59"/>
      <c r="M7" s="59"/>
      <c r="N7" s="59"/>
      <c r="O7" s="59"/>
      <c r="P7" s="59"/>
      <c r="Q7" s="59"/>
      <c r="R7" s="59"/>
      <c r="S7" s="59"/>
      <c r="T7" s="59"/>
      <c r="U7" s="59"/>
      <c r="V7" s="59"/>
      <c r="W7" s="59"/>
      <c r="X7" s="59"/>
    </row>
    <row r="8" spans="1:24" ht="19.5" customHeight="1">
      <c r="A8" s="59"/>
      <c r="B8" s="155"/>
      <c r="C8" s="59"/>
      <c r="H8" s="59"/>
      <c r="I8" s="144"/>
      <c r="J8" s="145"/>
      <c r="K8" s="59"/>
      <c r="L8" s="59"/>
      <c r="M8" s="59"/>
      <c r="N8" s="59"/>
      <c r="O8" s="59"/>
      <c r="P8" s="59"/>
      <c r="Q8" s="59"/>
      <c r="R8" s="59"/>
      <c r="S8" s="59"/>
      <c r="T8" s="59"/>
      <c r="U8" s="59"/>
      <c r="V8" s="59"/>
      <c r="W8" s="59"/>
      <c r="X8" s="59"/>
    </row>
    <row r="9" spans="1:24" ht="19.5" customHeight="1">
      <c r="A9" s="74" t="s">
        <v>184</v>
      </c>
    </row>
    <row r="10" spans="1:24" ht="19.5" customHeight="1"/>
    <row r="11" spans="1:24" ht="19.5" customHeight="1"/>
    <row r="12" spans="1:24" ht="19.5" customHeight="1">
      <c r="B12" s="75" t="s">
        <v>31</v>
      </c>
      <c r="C12" s="76" t="s">
        <v>32</v>
      </c>
      <c r="D12" s="77"/>
      <c r="E12" s="78"/>
      <c r="F12" s="75" t="s">
        <v>33</v>
      </c>
    </row>
    <row r="13" spans="1:24" ht="19.5" customHeight="1">
      <c r="B13" s="63" t="s">
        <v>55</v>
      </c>
      <c r="C13" s="68" t="s">
        <v>34</v>
      </c>
      <c r="D13" s="66"/>
      <c r="E13" s="67"/>
      <c r="F13" s="62" t="s">
        <v>28</v>
      </c>
    </row>
    <row r="14" spans="1:24" ht="19.5" customHeight="1">
      <c r="B14" s="63" t="s">
        <v>53</v>
      </c>
      <c r="C14" s="68" t="s">
        <v>35</v>
      </c>
      <c r="D14" s="66"/>
      <c r="E14" s="67"/>
      <c r="F14" s="62" t="s">
        <v>28</v>
      </c>
    </row>
    <row r="15" spans="1:24" ht="19.5" customHeight="1">
      <c r="B15" s="63" t="s">
        <v>154</v>
      </c>
      <c r="C15" s="68" t="s">
        <v>36</v>
      </c>
      <c r="D15" s="66"/>
      <c r="E15" s="67"/>
      <c r="F15" s="62" t="s">
        <v>28</v>
      </c>
    </row>
    <row r="16" spans="1:24" ht="19.5" customHeight="1">
      <c r="B16" s="63" t="s">
        <v>51</v>
      </c>
      <c r="C16" s="68" t="s">
        <v>37</v>
      </c>
      <c r="D16" s="66"/>
      <c r="E16" s="67"/>
      <c r="F16" s="62" t="s">
        <v>28</v>
      </c>
    </row>
    <row r="17" spans="2:6" ht="19.5" customHeight="1"/>
    <row r="18" spans="2:6" ht="45" customHeight="1">
      <c r="B18" s="359" t="s">
        <v>38</v>
      </c>
      <c r="C18" s="79" t="s">
        <v>71</v>
      </c>
      <c r="D18" s="79" t="s">
        <v>68</v>
      </c>
      <c r="E18" s="79" t="s">
        <v>69</v>
      </c>
      <c r="F18" s="79" t="s">
        <v>70</v>
      </c>
    </row>
    <row r="19" spans="2:6" ht="19.5" customHeight="1">
      <c r="B19" s="360"/>
      <c r="C19" s="80" t="s">
        <v>51</v>
      </c>
      <c r="D19" s="80" t="s">
        <v>53</v>
      </c>
      <c r="E19" s="80" t="s">
        <v>155</v>
      </c>
      <c r="F19" s="80" t="s">
        <v>55</v>
      </c>
    </row>
    <row r="20" spans="2:6" ht="19.5" customHeight="1">
      <c r="B20" s="361"/>
      <c r="C20" s="81" t="s">
        <v>66</v>
      </c>
      <c r="D20" s="81" t="s">
        <v>66</v>
      </c>
      <c r="E20" s="81" t="s">
        <v>66</v>
      </c>
      <c r="F20" s="81" t="s">
        <v>66</v>
      </c>
    </row>
    <row r="21" spans="2:6" ht="19.5" customHeight="1">
      <c r="B21" s="156" t="s">
        <v>211</v>
      </c>
      <c r="C21" s="208">
        <f>$G$120</f>
        <v>0</v>
      </c>
      <c r="D21" s="208" t="e">
        <f>G55</f>
        <v>#VALUE!</v>
      </c>
      <c r="E21" s="208">
        <f>E88</f>
        <v>0</v>
      </c>
      <c r="F21" s="213" t="e">
        <f>ROUNDDOWN(D21-E21-C21,0)</f>
        <v>#VALUE!</v>
      </c>
    </row>
    <row r="22" spans="2:6" ht="19.5" customHeight="1">
      <c r="B22" s="156" t="s">
        <v>212</v>
      </c>
      <c r="C22" s="208">
        <f t="shared" ref="C22:C38" si="0">$G$120</f>
        <v>0</v>
      </c>
      <c r="D22" s="208" t="e">
        <f t="shared" ref="D22:D38" si="1">G56</f>
        <v>#VALUE!</v>
      </c>
      <c r="E22" s="208">
        <f t="shared" ref="E22:E38" si="2">E89</f>
        <v>0</v>
      </c>
      <c r="F22" s="213" t="e">
        <f t="shared" ref="F22:F38" si="3">ROUNDDOWN(D22-E22-C22,0)</f>
        <v>#VALUE!</v>
      </c>
    </row>
    <row r="23" spans="2:6" ht="19.5" customHeight="1">
      <c r="B23" s="156" t="s">
        <v>213</v>
      </c>
      <c r="C23" s="208">
        <f t="shared" si="0"/>
        <v>0</v>
      </c>
      <c r="D23" s="208" t="e">
        <f t="shared" si="1"/>
        <v>#VALUE!</v>
      </c>
      <c r="E23" s="208">
        <f t="shared" si="2"/>
        <v>0</v>
      </c>
      <c r="F23" s="213" t="e">
        <f t="shared" si="3"/>
        <v>#VALUE!</v>
      </c>
    </row>
    <row r="24" spans="2:6" ht="19.5" customHeight="1">
      <c r="B24" s="156" t="s">
        <v>214</v>
      </c>
      <c r="C24" s="208">
        <f t="shared" si="0"/>
        <v>0</v>
      </c>
      <c r="D24" s="208" t="e">
        <f t="shared" si="1"/>
        <v>#VALUE!</v>
      </c>
      <c r="E24" s="208">
        <f t="shared" si="2"/>
        <v>0</v>
      </c>
      <c r="F24" s="213" t="e">
        <f t="shared" si="3"/>
        <v>#VALUE!</v>
      </c>
    </row>
    <row r="25" spans="2:6" ht="19.5" customHeight="1">
      <c r="B25" s="156" t="s">
        <v>215</v>
      </c>
      <c r="C25" s="208">
        <f t="shared" si="0"/>
        <v>0</v>
      </c>
      <c r="D25" s="208" t="e">
        <f t="shared" si="1"/>
        <v>#VALUE!</v>
      </c>
      <c r="E25" s="208">
        <f t="shared" si="2"/>
        <v>0</v>
      </c>
      <c r="F25" s="213" t="e">
        <f t="shared" si="3"/>
        <v>#VALUE!</v>
      </c>
    </row>
    <row r="26" spans="2:6" ht="19.5" customHeight="1">
      <c r="B26" s="156" t="s">
        <v>216</v>
      </c>
      <c r="C26" s="208">
        <f t="shared" si="0"/>
        <v>0</v>
      </c>
      <c r="D26" s="208" t="e">
        <f t="shared" si="1"/>
        <v>#VALUE!</v>
      </c>
      <c r="E26" s="208">
        <f t="shared" si="2"/>
        <v>0</v>
      </c>
      <c r="F26" s="213" t="e">
        <f t="shared" si="3"/>
        <v>#VALUE!</v>
      </c>
    </row>
    <row r="27" spans="2:6" ht="19.5" customHeight="1">
      <c r="B27" s="156" t="s">
        <v>217</v>
      </c>
      <c r="C27" s="208">
        <f t="shared" si="0"/>
        <v>0</v>
      </c>
      <c r="D27" s="208" t="e">
        <f t="shared" si="1"/>
        <v>#VALUE!</v>
      </c>
      <c r="E27" s="208">
        <f t="shared" si="2"/>
        <v>0</v>
      </c>
      <c r="F27" s="213" t="e">
        <f t="shared" si="3"/>
        <v>#VALUE!</v>
      </c>
    </row>
    <row r="28" spans="2:6" ht="19.5" customHeight="1">
      <c r="B28" s="156" t="s">
        <v>218</v>
      </c>
      <c r="C28" s="208">
        <f t="shared" si="0"/>
        <v>0</v>
      </c>
      <c r="D28" s="208" t="e">
        <f t="shared" si="1"/>
        <v>#VALUE!</v>
      </c>
      <c r="E28" s="208">
        <f t="shared" si="2"/>
        <v>0</v>
      </c>
      <c r="F28" s="213" t="e">
        <f t="shared" si="3"/>
        <v>#VALUE!</v>
      </c>
    </row>
    <row r="29" spans="2:6" ht="19.5" customHeight="1">
      <c r="B29" s="156" t="s">
        <v>219</v>
      </c>
      <c r="C29" s="208">
        <f t="shared" si="0"/>
        <v>0</v>
      </c>
      <c r="D29" s="208" t="e">
        <f t="shared" si="1"/>
        <v>#VALUE!</v>
      </c>
      <c r="E29" s="208">
        <f t="shared" si="2"/>
        <v>0</v>
      </c>
      <c r="F29" s="213" t="e">
        <f t="shared" si="3"/>
        <v>#VALUE!</v>
      </c>
    </row>
    <row r="30" spans="2:6" ht="19.5" customHeight="1">
      <c r="B30" s="156" t="s">
        <v>220</v>
      </c>
      <c r="C30" s="208">
        <f t="shared" si="0"/>
        <v>0</v>
      </c>
      <c r="D30" s="208" t="e">
        <f t="shared" si="1"/>
        <v>#VALUE!</v>
      </c>
      <c r="E30" s="208">
        <f t="shared" si="2"/>
        <v>0</v>
      </c>
      <c r="F30" s="213" t="e">
        <f t="shared" si="3"/>
        <v>#VALUE!</v>
      </c>
    </row>
    <row r="31" spans="2:6" ht="19.5" customHeight="1">
      <c r="B31" s="156" t="s">
        <v>221</v>
      </c>
      <c r="C31" s="208">
        <f t="shared" si="0"/>
        <v>0</v>
      </c>
      <c r="D31" s="208" t="e">
        <f t="shared" si="1"/>
        <v>#VALUE!</v>
      </c>
      <c r="E31" s="208">
        <f t="shared" si="2"/>
        <v>0</v>
      </c>
      <c r="F31" s="213" t="e">
        <f t="shared" si="3"/>
        <v>#VALUE!</v>
      </c>
    </row>
    <row r="32" spans="2:6" ht="19.5" customHeight="1">
      <c r="B32" s="156" t="s">
        <v>222</v>
      </c>
      <c r="C32" s="208">
        <f t="shared" si="0"/>
        <v>0</v>
      </c>
      <c r="D32" s="208" t="e">
        <f t="shared" si="1"/>
        <v>#VALUE!</v>
      </c>
      <c r="E32" s="208">
        <f t="shared" si="2"/>
        <v>0</v>
      </c>
      <c r="F32" s="213" t="e">
        <f t="shared" si="3"/>
        <v>#VALUE!</v>
      </c>
    </row>
    <row r="33" spans="1:8" ht="19.5" customHeight="1">
      <c r="B33" s="156" t="s">
        <v>223</v>
      </c>
      <c r="C33" s="208">
        <f t="shared" si="0"/>
        <v>0</v>
      </c>
      <c r="D33" s="208" t="e">
        <f t="shared" si="1"/>
        <v>#VALUE!</v>
      </c>
      <c r="E33" s="208">
        <f t="shared" si="2"/>
        <v>0</v>
      </c>
      <c r="F33" s="213" t="e">
        <f t="shared" si="3"/>
        <v>#VALUE!</v>
      </c>
    </row>
    <row r="34" spans="1:8" ht="19.5" customHeight="1">
      <c r="B34" s="156" t="s">
        <v>224</v>
      </c>
      <c r="C34" s="208">
        <f t="shared" si="0"/>
        <v>0</v>
      </c>
      <c r="D34" s="208" t="e">
        <f t="shared" si="1"/>
        <v>#VALUE!</v>
      </c>
      <c r="E34" s="208">
        <f t="shared" si="2"/>
        <v>0</v>
      </c>
      <c r="F34" s="213" t="e">
        <f t="shared" si="3"/>
        <v>#VALUE!</v>
      </c>
    </row>
    <row r="35" spans="1:8" ht="19.5" customHeight="1">
      <c r="B35" s="156" t="s">
        <v>225</v>
      </c>
      <c r="C35" s="208">
        <f t="shared" si="0"/>
        <v>0</v>
      </c>
      <c r="D35" s="208" t="e">
        <f t="shared" si="1"/>
        <v>#VALUE!</v>
      </c>
      <c r="E35" s="208">
        <f t="shared" si="2"/>
        <v>0</v>
      </c>
      <c r="F35" s="213" t="e">
        <f t="shared" si="3"/>
        <v>#VALUE!</v>
      </c>
    </row>
    <row r="36" spans="1:8" ht="19.5" customHeight="1">
      <c r="B36" s="156" t="s">
        <v>226</v>
      </c>
      <c r="C36" s="208">
        <f t="shared" si="0"/>
        <v>0</v>
      </c>
      <c r="D36" s="208" t="e">
        <f t="shared" si="1"/>
        <v>#VALUE!</v>
      </c>
      <c r="E36" s="208">
        <f t="shared" si="2"/>
        <v>0</v>
      </c>
      <c r="F36" s="213" t="e">
        <f t="shared" si="3"/>
        <v>#VALUE!</v>
      </c>
    </row>
    <row r="37" spans="1:8" ht="19.5" customHeight="1">
      <c r="B37" s="156" t="s">
        <v>227</v>
      </c>
      <c r="C37" s="208">
        <f t="shared" si="0"/>
        <v>0</v>
      </c>
      <c r="D37" s="208" t="e">
        <f t="shared" si="1"/>
        <v>#VALUE!</v>
      </c>
      <c r="E37" s="208">
        <f t="shared" si="2"/>
        <v>0</v>
      </c>
      <c r="F37" s="213" t="e">
        <f t="shared" si="3"/>
        <v>#VALUE!</v>
      </c>
    </row>
    <row r="38" spans="1:8" ht="19.5" customHeight="1" thickBot="1">
      <c r="B38" s="156" t="s">
        <v>228</v>
      </c>
      <c r="C38" s="208">
        <f t="shared" si="0"/>
        <v>0</v>
      </c>
      <c r="D38" s="208" t="e">
        <f t="shared" si="1"/>
        <v>#VALUE!</v>
      </c>
      <c r="E38" s="208">
        <f t="shared" si="2"/>
        <v>0</v>
      </c>
      <c r="F38" s="213" t="e">
        <f t="shared" si="3"/>
        <v>#VALUE!</v>
      </c>
    </row>
    <row r="39" spans="1:8" ht="19.5" customHeight="1" thickTop="1">
      <c r="B39" s="82" t="s">
        <v>40</v>
      </c>
      <c r="C39" s="209">
        <f>SUM(C21:C38)</f>
        <v>0</v>
      </c>
      <c r="D39" s="209" t="e">
        <f>SUM(D21:D38)</f>
        <v>#VALUE!</v>
      </c>
      <c r="E39" s="209">
        <f>SUM(E21:E38)</f>
        <v>0</v>
      </c>
      <c r="F39" s="209" t="e">
        <f>SUM(F21:F38)</f>
        <v>#VALUE!</v>
      </c>
    </row>
    <row r="40" spans="1:8" ht="30.75" customHeight="1">
      <c r="A40" s="105" t="s">
        <v>78</v>
      </c>
      <c r="B40" s="357" t="s">
        <v>185</v>
      </c>
      <c r="C40" s="357"/>
      <c r="D40" s="357"/>
      <c r="E40" s="357"/>
      <c r="F40" s="357"/>
      <c r="G40" s="357"/>
      <c r="H40" s="357"/>
    </row>
    <row r="41" spans="1:8" ht="30.75" customHeight="1">
      <c r="A41" s="105" t="s">
        <v>79</v>
      </c>
      <c r="B41" s="357" t="s">
        <v>186</v>
      </c>
      <c r="C41" s="357"/>
      <c r="D41" s="357"/>
      <c r="E41" s="357"/>
      <c r="F41" s="357"/>
      <c r="G41" s="357"/>
      <c r="H41" s="357"/>
    </row>
    <row r="42" spans="1:8" ht="19.5" customHeight="1">
      <c r="A42" s="105" t="s">
        <v>96</v>
      </c>
      <c r="B42" s="357" t="s">
        <v>187</v>
      </c>
      <c r="C42" s="357"/>
      <c r="D42" s="357"/>
      <c r="E42" s="357"/>
      <c r="F42" s="357"/>
      <c r="G42" s="357"/>
      <c r="H42" s="357"/>
    </row>
    <row r="43" spans="1:8" ht="19.5" customHeight="1"/>
    <row r="44" spans="1:8" ht="19.5" customHeight="1">
      <c r="A44" s="74" t="s">
        <v>188</v>
      </c>
    </row>
    <row r="45" spans="1:8" ht="19.5" customHeight="1"/>
    <row r="46" spans="1:8" ht="19.5" customHeight="1"/>
    <row r="47" spans="1:8" ht="19.5" customHeight="1">
      <c r="B47" s="75" t="s">
        <v>31</v>
      </c>
      <c r="C47" s="76" t="s">
        <v>32</v>
      </c>
      <c r="D47" s="77"/>
      <c r="E47" s="78"/>
      <c r="F47" s="75" t="s">
        <v>33</v>
      </c>
    </row>
    <row r="48" spans="1:8" ht="19.5" customHeight="1">
      <c r="B48" s="63" t="s">
        <v>53</v>
      </c>
      <c r="C48" s="68" t="s">
        <v>35</v>
      </c>
      <c r="D48" s="66"/>
      <c r="E48" s="67"/>
      <c r="F48" s="62" t="s">
        <v>28</v>
      </c>
    </row>
    <row r="49" spans="2:7" ht="19.5" customHeight="1">
      <c r="B49" s="63" t="s">
        <v>54</v>
      </c>
      <c r="C49" s="68" t="s">
        <v>41</v>
      </c>
      <c r="D49" s="66"/>
      <c r="E49" s="67"/>
      <c r="F49" s="62" t="s">
        <v>28</v>
      </c>
    </row>
    <row r="50" spans="2:7" ht="19.5" customHeight="1">
      <c r="B50" s="63" t="s">
        <v>61</v>
      </c>
      <c r="C50" s="68" t="s">
        <v>42</v>
      </c>
      <c r="D50" s="66"/>
      <c r="E50" s="67"/>
      <c r="F50" s="62" t="s">
        <v>28</v>
      </c>
    </row>
    <row r="51" spans="2:7" ht="19.5" customHeight="1">
      <c r="B51" s="69"/>
      <c r="C51" s="70"/>
      <c r="D51" s="70"/>
      <c r="E51" s="70"/>
      <c r="F51" s="65"/>
    </row>
    <row r="52" spans="2:7" ht="39">
      <c r="B52" s="359" t="s">
        <v>38</v>
      </c>
      <c r="C52" s="83" t="s">
        <v>43</v>
      </c>
      <c r="D52" s="83" t="s">
        <v>44</v>
      </c>
      <c r="E52" s="83" t="s">
        <v>45</v>
      </c>
      <c r="F52" s="79" t="s">
        <v>75</v>
      </c>
      <c r="G52" s="79" t="s">
        <v>68</v>
      </c>
    </row>
    <row r="53" spans="2:7" ht="20.25" customHeight="1">
      <c r="B53" s="360"/>
      <c r="C53" s="80" t="s">
        <v>54</v>
      </c>
      <c r="D53" s="80" t="s">
        <v>61</v>
      </c>
      <c r="E53" s="80" t="s">
        <v>53</v>
      </c>
      <c r="F53" s="84"/>
      <c r="G53" s="80" t="s">
        <v>53</v>
      </c>
    </row>
    <row r="54" spans="2:7" ht="20.25" customHeight="1">
      <c r="B54" s="361"/>
      <c r="C54" s="81" t="s">
        <v>66</v>
      </c>
      <c r="D54" s="81" t="s">
        <v>66</v>
      </c>
      <c r="E54" s="81" t="s">
        <v>66</v>
      </c>
      <c r="F54" s="85" t="s">
        <v>67</v>
      </c>
      <c r="G54" s="81" t="s">
        <v>66</v>
      </c>
    </row>
    <row r="55" spans="2:7" ht="19.5" customHeight="1">
      <c r="B55" s="156" t="s">
        <v>211</v>
      </c>
      <c r="C55" s="208">
        <f>'（別紙）吸収量算定シート'!B79</f>
        <v>0</v>
      </c>
      <c r="D55" s="208" t="e">
        <f>'（別紙）吸収量算定シート'!C79</f>
        <v>#VALUE!</v>
      </c>
      <c r="E55" s="208" t="e">
        <f>SUM(C55:D55)</f>
        <v>#VALUE!</v>
      </c>
      <c r="F55" s="207">
        <f>年度計算シート!E7</f>
        <v>0</v>
      </c>
      <c r="G55" s="208" t="e">
        <f>ROUND(E55*F55/年度計算シート!B7,1)</f>
        <v>#VALUE!</v>
      </c>
    </row>
    <row r="56" spans="2:7" ht="19.5" customHeight="1">
      <c r="B56" s="156" t="s">
        <v>212</v>
      </c>
      <c r="C56" s="208">
        <f>'（別紙）吸収量算定シート'!B80</f>
        <v>0</v>
      </c>
      <c r="D56" s="208" t="e">
        <f>'（別紙）吸収量算定シート'!C80</f>
        <v>#VALUE!</v>
      </c>
      <c r="E56" s="208" t="e">
        <f t="shared" ref="E56:E72" si="4">SUM(C56:D56)</f>
        <v>#VALUE!</v>
      </c>
      <c r="F56" s="207">
        <f>年度計算シート!E8</f>
        <v>0</v>
      </c>
      <c r="G56" s="208" t="e">
        <f>ROUND(E56*F56/年度計算シート!B8,1)</f>
        <v>#VALUE!</v>
      </c>
    </row>
    <row r="57" spans="2:7" ht="19.5" customHeight="1">
      <c r="B57" s="156" t="s">
        <v>213</v>
      </c>
      <c r="C57" s="208">
        <f>'（別紙）吸収量算定シート'!B81</f>
        <v>0</v>
      </c>
      <c r="D57" s="208" t="e">
        <f>'（別紙）吸収量算定シート'!C81</f>
        <v>#VALUE!</v>
      </c>
      <c r="E57" s="208" t="e">
        <f t="shared" si="4"/>
        <v>#VALUE!</v>
      </c>
      <c r="F57" s="207">
        <f>年度計算シート!E9</f>
        <v>0</v>
      </c>
      <c r="G57" s="208" t="e">
        <f>ROUND(E57*F57/年度計算シート!B9,1)</f>
        <v>#VALUE!</v>
      </c>
    </row>
    <row r="58" spans="2:7" ht="19.5" customHeight="1">
      <c r="B58" s="156" t="s">
        <v>214</v>
      </c>
      <c r="C58" s="208">
        <f>'（別紙）吸収量算定シート'!B82</f>
        <v>0</v>
      </c>
      <c r="D58" s="208" t="e">
        <f>'（別紙）吸収量算定シート'!C82</f>
        <v>#VALUE!</v>
      </c>
      <c r="E58" s="208" t="e">
        <f t="shared" si="4"/>
        <v>#VALUE!</v>
      </c>
      <c r="F58" s="207">
        <f>年度計算シート!E10</f>
        <v>0</v>
      </c>
      <c r="G58" s="208" t="e">
        <f>ROUND(E58*F58/年度計算シート!B10,1)</f>
        <v>#VALUE!</v>
      </c>
    </row>
    <row r="59" spans="2:7" ht="19.5" customHeight="1">
      <c r="B59" s="156" t="s">
        <v>215</v>
      </c>
      <c r="C59" s="208">
        <f>'（別紙）吸収量算定シート'!B83</f>
        <v>0</v>
      </c>
      <c r="D59" s="208" t="e">
        <f>'（別紙）吸収量算定シート'!C83</f>
        <v>#VALUE!</v>
      </c>
      <c r="E59" s="208" t="e">
        <f t="shared" si="4"/>
        <v>#VALUE!</v>
      </c>
      <c r="F59" s="207">
        <f>年度計算シート!E11</f>
        <v>0</v>
      </c>
      <c r="G59" s="208" t="e">
        <f>ROUND(E59*F59/年度計算シート!B11,1)</f>
        <v>#VALUE!</v>
      </c>
    </row>
    <row r="60" spans="2:7" ht="19.5" customHeight="1">
      <c r="B60" s="156" t="s">
        <v>216</v>
      </c>
      <c r="C60" s="208">
        <f>'（別紙）吸収量算定シート'!B84</f>
        <v>0</v>
      </c>
      <c r="D60" s="208" t="e">
        <f>'（別紙）吸収量算定シート'!C84</f>
        <v>#VALUE!</v>
      </c>
      <c r="E60" s="208" t="e">
        <f t="shared" si="4"/>
        <v>#VALUE!</v>
      </c>
      <c r="F60" s="207">
        <f>年度計算シート!E12</f>
        <v>0</v>
      </c>
      <c r="G60" s="208" t="e">
        <f>ROUND(E60*F60/年度計算シート!B12,1)</f>
        <v>#VALUE!</v>
      </c>
    </row>
    <row r="61" spans="2:7" ht="19.5" customHeight="1">
      <c r="B61" s="156" t="s">
        <v>217</v>
      </c>
      <c r="C61" s="208">
        <f>'（別紙）吸収量算定シート'!B85</f>
        <v>0</v>
      </c>
      <c r="D61" s="208" t="e">
        <f>'（別紙）吸収量算定シート'!C85</f>
        <v>#VALUE!</v>
      </c>
      <c r="E61" s="208" t="e">
        <f t="shared" si="4"/>
        <v>#VALUE!</v>
      </c>
      <c r="F61" s="207">
        <f>年度計算シート!E13</f>
        <v>0</v>
      </c>
      <c r="G61" s="208" t="e">
        <f>ROUND(E61*F61/年度計算シート!B13,1)</f>
        <v>#VALUE!</v>
      </c>
    </row>
    <row r="62" spans="2:7" ht="19.5" customHeight="1">
      <c r="B62" s="156" t="s">
        <v>218</v>
      </c>
      <c r="C62" s="208">
        <f>'（別紙）吸収量算定シート'!B86</f>
        <v>0</v>
      </c>
      <c r="D62" s="208" t="e">
        <f>'（別紙）吸収量算定シート'!C86</f>
        <v>#VALUE!</v>
      </c>
      <c r="E62" s="208" t="e">
        <f t="shared" si="4"/>
        <v>#VALUE!</v>
      </c>
      <c r="F62" s="207">
        <f>年度計算シート!E14</f>
        <v>0</v>
      </c>
      <c r="G62" s="208" t="e">
        <f>ROUND(E62*F62/年度計算シート!B14,1)</f>
        <v>#VALUE!</v>
      </c>
    </row>
    <row r="63" spans="2:7" ht="19.5" customHeight="1">
      <c r="B63" s="156" t="s">
        <v>219</v>
      </c>
      <c r="C63" s="208">
        <f>'（別紙）吸収量算定シート'!B87</f>
        <v>0</v>
      </c>
      <c r="D63" s="208" t="e">
        <f>'（別紙）吸収量算定シート'!C87</f>
        <v>#VALUE!</v>
      </c>
      <c r="E63" s="208" t="e">
        <f t="shared" si="4"/>
        <v>#VALUE!</v>
      </c>
      <c r="F63" s="207">
        <f>年度計算シート!E15</f>
        <v>0</v>
      </c>
      <c r="G63" s="208" t="e">
        <f>ROUND(E63*F63/年度計算シート!B15,1)</f>
        <v>#VALUE!</v>
      </c>
    </row>
    <row r="64" spans="2:7" ht="19.5" customHeight="1">
      <c r="B64" s="156" t="s">
        <v>220</v>
      </c>
      <c r="C64" s="208">
        <f>'（別紙）吸収量算定シート'!B88</f>
        <v>0</v>
      </c>
      <c r="D64" s="208" t="e">
        <f>'（別紙）吸収量算定シート'!C88</f>
        <v>#VALUE!</v>
      </c>
      <c r="E64" s="208" t="e">
        <f t="shared" si="4"/>
        <v>#VALUE!</v>
      </c>
      <c r="F64" s="207">
        <f>年度計算シート!E16</f>
        <v>0</v>
      </c>
      <c r="G64" s="208" t="e">
        <f>ROUND(E64*F64/年度計算シート!B16,1)</f>
        <v>#VALUE!</v>
      </c>
    </row>
    <row r="65" spans="1:8" ht="19.5" customHeight="1">
      <c r="B65" s="156" t="s">
        <v>221</v>
      </c>
      <c r="C65" s="208">
        <f>'（別紙）吸収量算定シート'!B89</f>
        <v>0</v>
      </c>
      <c r="D65" s="208" t="e">
        <f>'（別紙）吸収量算定シート'!C89</f>
        <v>#VALUE!</v>
      </c>
      <c r="E65" s="208" t="e">
        <f t="shared" si="4"/>
        <v>#VALUE!</v>
      </c>
      <c r="F65" s="207">
        <f>年度計算シート!E17</f>
        <v>0</v>
      </c>
      <c r="G65" s="208" t="e">
        <f>ROUND(E65*F65/年度計算シート!B17,1)</f>
        <v>#VALUE!</v>
      </c>
    </row>
    <row r="66" spans="1:8" ht="19.5" customHeight="1">
      <c r="B66" s="156" t="s">
        <v>222</v>
      </c>
      <c r="C66" s="208">
        <f>'（別紙）吸収量算定シート'!B90</f>
        <v>0</v>
      </c>
      <c r="D66" s="208" t="e">
        <f>'（別紙）吸収量算定シート'!C90</f>
        <v>#VALUE!</v>
      </c>
      <c r="E66" s="208" t="e">
        <f t="shared" si="4"/>
        <v>#VALUE!</v>
      </c>
      <c r="F66" s="207">
        <f>年度計算シート!E18</f>
        <v>0</v>
      </c>
      <c r="G66" s="208" t="e">
        <f>ROUND(E66*F66/年度計算シート!B18,1)</f>
        <v>#VALUE!</v>
      </c>
    </row>
    <row r="67" spans="1:8" ht="19.5" customHeight="1">
      <c r="B67" s="156" t="s">
        <v>223</v>
      </c>
      <c r="C67" s="208">
        <f>'（別紙）吸収量算定シート'!B91</f>
        <v>0</v>
      </c>
      <c r="D67" s="208" t="e">
        <f>'（別紙）吸収量算定シート'!C91</f>
        <v>#VALUE!</v>
      </c>
      <c r="E67" s="208" t="e">
        <f t="shared" si="4"/>
        <v>#VALUE!</v>
      </c>
      <c r="F67" s="207">
        <f>年度計算シート!E19</f>
        <v>0</v>
      </c>
      <c r="G67" s="208" t="e">
        <f>ROUND(E67*F67/年度計算シート!B19,1)</f>
        <v>#VALUE!</v>
      </c>
    </row>
    <row r="68" spans="1:8" ht="19.5" customHeight="1">
      <c r="B68" s="156" t="s">
        <v>224</v>
      </c>
      <c r="C68" s="208">
        <f>'（別紙）吸収量算定シート'!B92</f>
        <v>0</v>
      </c>
      <c r="D68" s="208" t="e">
        <f>'（別紙）吸収量算定シート'!C92</f>
        <v>#VALUE!</v>
      </c>
      <c r="E68" s="208" t="e">
        <f t="shared" si="4"/>
        <v>#VALUE!</v>
      </c>
      <c r="F68" s="207">
        <f>年度計算シート!E20</f>
        <v>0</v>
      </c>
      <c r="G68" s="208" t="e">
        <f>ROUND(E68*F68/年度計算シート!B20,1)</f>
        <v>#VALUE!</v>
      </c>
    </row>
    <row r="69" spans="1:8" ht="19.5" customHeight="1">
      <c r="B69" s="156" t="s">
        <v>225</v>
      </c>
      <c r="C69" s="208">
        <f>'（別紙）吸収量算定シート'!B93</f>
        <v>0</v>
      </c>
      <c r="D69" s="208" t="e">
        <f>'（別紙）吸収量算定シート'!C93</f>
        <v>#VALUE!</v>
      </c>
      <c r="E69" s="208" t="e">
        <f t="shared" si="4"/>
        <v>#VALUE!</v>
      </c>
      <c r="F69" s="207">
        <f>年度計算シート!E21</f>
        <v>0</v>
      </c>
      <c r="G69" s="208" t="e">
        <f>ROUND(E69*F69/年度計算シート!B21,1)</f>
        <v>#VALUE!</v>
      </c>
    </row>
    <row r="70" spans="1:8" ht="19.5" customHeight="1">
      <c r="B70" s="156" t="s">
        <v>226</v>
      </c>
      <c r="C70" s="208">
        <f>'（別紙）吸収量算定シート'!B94</f>
        <v>0</v>
      </c>
      <c r="D70" s="208" t="e">
        <f>'（別紙）吸収量算定シート'!C94</f>
        <v>#VALUE!</v>
      </c>
      <c r="E70" s="208" t="e">
        <f t="shared" si="4"/>
        <v>#VALUE!</v>
      </c>
      <c r="F70" s="207">
        <f>年度計算シート!E22</f>
        <v>0</v>
      </c>
      <c r="G70" s="208" t="e">
        <f>ROUND(E70*F70/年度計算シート!B22,1)</f>
        <v>#VALUE!</v>
      </c>
    </row>
    <row r="71" spans="1:8" ht="19.5" customHeight="1">
      <c r="B71" s="156" t="s">
        <v>227</v>
      </c>
      <c r="C71" s="208">
        <f>'（別紙）吸収量算定シート'!B95</f>
        <v>0</v>
      </c>
      <c r="D71" s="208" t="e">
        <f>'（別紙）吸収量算定シート'!C95</f>
        <v>#VALUE!</v>
      </c>
      <c r="E71" s="208" t="e">
        <f t="shared" si="4"/>
        <v>#VALUE!</v>
      </c>
      <c r="F71" s="207">
        <f>年度計算シート!E23</f>
        <v>0</v>
      </c>
      <c r="G71" s="208" t="e">
        <f>ROUND(E71*F71/年度計算シート!B23,1)</f>
        <v>#VALUE!</v>
      </c>
    </row>
    <row r="72" spans="1:8" ht="19.5" customHeight="1" thickBot="1">
      <c r="B72" s="156" t="s">
        <v>228</v>
      </c>
      <c r="C72" s="208">
        <f>'（別紙）吸収量算定シート'!B96</f>
        <v>0</v>
      </c>
      <c r="D72" s="208" t="e">
        <f>'（別紙）吸収量算定シート'!C96</f>
        <v>#VALUE!</v>
      </c>
      <c r="E72" s="208" t="e">
        <f t="shared" si="4"/>
        <v>#VALUE!</v>
      </c>
      <c r="F72" s="207">
        <f>年度計算シート!E24</f>
        <v>0</v>
      </c>
      <c r="G72" s="208" t="e">
        <f>ROUND(E72*F72/年度計算シート!B24,1)</f>
        <v>#VALUE!</v>
      </c>
    </row>
    <row r="73" spans="1:8" ht="19.5" customHeight="1" thickTop="1">
      <c r="B73" s="82" t="s">
        <v>40</v>
      </c>
      <c r="C73" s="205"/>
      <c r="D73" s="205"/>
      <c r="E73" s="205"/>
      <c r="F73" s="205"/>
      <c r="G73" s="209" t="e">
        <f>SUM(G55:G72)</f>
        <v>#VALUE!</v>
      </c>
    </row>
    <row r="74" spans="1:8" ht="30.75" customHeight="1">
      <c r="A74" s="105" t="s">
        <v>78</v>
      </c>
      <c r="B74" s="357" t="s">
        <v>94</v>
      </c>
      <c r="C74" s="357"/>
      <c r="D74" s="357"/>
      <c r="E74" s="357"/>
      <c r="F74" s="357"/>
      <c r="G74" s="357"/>
      <c r="H74" s="357"/>
    </row>
    <row r="75" spans="1:8" ht="54" customHeight="1">
      <c r="A75" s="105" t="s">
        <v>79</v>
      </c>
      <c r="B75" s="357" t="s">
        <v>229</v>
      </c>
      <c r="C75" s="357"/>
      <c r="D75" s="357"/>
      <c r="E75" s="357"/>
      <c r="F75" s="357"/>
      <c r="G75" s="357"/>
      <c r="H75" s="357"/>
    </row>
    <row r="76" spans="1:8" ht="19.5" customHeight="1">
      <c r="B76" s="103"/>
      <c r="C76" s="104"/>
    </row>
    <row r="77" spans="1:8" ht="19.5" customHeight="1">
      <c r="A77" s="74" t="s">
        <v>189</v>
      </c>
    </row>
    <row r="78" spans="1:8" ht="19.5" customHeight="1"/>
    <row r="79" spans="1:8" ht="19.5" customHeight="1"/>
    <row r="80" spans="1:8" ht="19.5" customHeight="1">
      <c r="B80" s="75" t="s">
        <v>31</v>
      </c>
      <c r="C80" s="76" t="s">
        <v>32</v>
      </c>
      <c r="D80" s="77"/>
      <c r="E80" s="78"/>
      <c r="F80" s="75" t="s">
        <v>33</v>
      </c>
    </row>
    <row r="81" spans="2:7" ht="19.5" customHeight="1">
      <c r="B81" s="63" t="s">
        <v>156</v>
      </c>
      <c r="C81" s="68" t="s">
        <v>39</v>
      </c>
      <c r="D81" s="66"/>
      <c r="E81" s="67"/>
      <c r="F81" s="62" t="s">
        <v>28</v>
      </c>
    </row>
    <row r="82" spans="2:7" ht="29.25" customHeight="1">
      <c r="B82" s="63" t="s">
        <v>157</v>
      </c>
      <c r="C82" s="362" t="s">
        <v>162</v>
      </c>
      <c r="D82" s="363"/>
      <c r="E82" s="364"/>
      <c r="F82" s="62" t="s">
        <v>28</v>
      </c>
    </row>
    <row r="83" spans="2:7" ht="29.25" customHeight="1">
      <c r="B83" s="63" t="s">
        <v>158</v>
      </c>
      <c r="C83" s="362" t="s">
        <v>163</v>
      </c>
      <c r="D83" s="363"/>
      <c r="E83" s="364"/>
      <c r="F83" s="62" t="s">
        <v>28</v>
      </c>
    </row>
    <row r="84" spans="2:7" ht="19.5" customHeight="1"/>
    <row r="85" spans="2:7" ht="52">
      <c r="B85" s="359" t="s">
        <v>38</v>
      </c>
      <c r="C85" s="79" t="s">
        <v>72</v>
      </c>
      <c r="D85" s="79" t="s">
        <v>73</v>
      </c>
      <c r="E85" s="79" t="s">
        <v>69</v>
      </c>
      <c r="F85" s="71"/>
      <c r="G85" s="72"/>
    </row>
    <row r="86" spans="2:7" ht="19.5" customHeight="1">
      <c r="B86" s="360"/>
      <c r="C86" s="80" t="s">
        <v>157</v>
      </c>
      <c r="D86" s="80" t="s">
        <v>159</v>
      </c>
      <c r="E86" s="80" t="s">
        <v>155</v>
      </c>
      <c r="F86" s="71"/>
      <c r="G86" s="72"/>
    </row>
    <row r="87" spans="2:7" ht="19.5" customHeight="1">
      <c r="B87" s="361"/>
      <c r="C87" s="81" t="s">
        <v>66</v>
      </c>
      <c r="D87" s="81" t="s">
        <v>66</v>
      </c>
      <c r="E87" s="81" t="s">
        <v>66</v>
      </c>
      <c r="F87" s="64"/>
      <c r="G87" s="65"/>
    </row>
    <row r="88" spans="2:7" ht="19.5" customHeight="1">
      <c r="B88" s="156" t="s">
        <v>211</v>
      </c>
      <c r="C88" s="208">
        <f>'（別紙）排出量算定シート (FO-002)'!I10</f>
        <v>0</v>
      </c>
      <c r="D88" s="208">
        <f>'（別紙）排出量算定シート (FO-002)'!J10</f>
        <v>0</v>
      </c>
      <c r="E88" s="208">
        <f>ROUND(SUM(C88:D88),1)</f>
        <v>0</v>
      </c>
      <c r="F88" s="73"/>
      <c r="G88" s="70"/>
    </row>
    <row r="89" spans="2:7" ht="19.5" customHeight="1">
      <c r="B89" s="156" t="s">
        <v>212</v>
      </c>
      <c r="C89" s="208">
        <f>'（別紙）排出量算定シート (FO-002)'!I11</f>
        <v>0</v>
      </c>
      <c r="D89" s="208">
        <f>'（別紙）排出量算定シート (FO-002)'!J11</f>
        <v>0</v>
      </c>
      <c r="E89" s="208">
        <f t="shared" ref="E89:E105" si="5">ROUND(SUM(C89:D89),1)</f>
        <v>0</v>
      </c>
      <c r="F89" s="73"/>
      <c r="G89" s="70"/>
    </row>
    <row r="90" spans="2:7" ht="19.5" customHeight="1">
      <c r="B90" s="156" t="s">
        <v>213</v>
      </c>
      <c r="C90" s="208">
        <f>'（別紙）排出量算定シート (FO-002)'!I12</f>
        <v>0</v>
      </c>
      <c r="D90" s="208">
        <f>'（別紙）排出量算定シート (FO-002)'!J12</f>
        <v>0</v>
      </c>
      <c r="E90" s="208">
        <f t="shared" si="5"/>
        <v>0</v>
      </c>
      <c r="F90" s="73"/>
      <c r="G90" s="70"/>
    </row>
    <row r="91" spans="2:7" ht="19.5" customHeight="1">
      <c r="B91" s="156" t="s">
        <v>214</v>
      </c>
      <c r="C91" s="208">
        <f>'（別紙）排出量算定シート (FO-002)'!I13</f>
        <v>0</v>
      </c>
      <c r="D91" s="208">
        <f>'（別紙）排出量算定シート (FO-002)'!J13</f>
        <v>0</v>
      </c>
      <c r="E91" s="208">
        <f t="shared" si="5"/>
        <v>0</v>
      </c>
      <c r="F91" s="73"/>
      <c r="G91" s="70"/>
    </row>
    <row r="92" spans="2:7" ht="19.5" customHeight="1">
      <c r="B92" s="156" t="s">
        <v>215</v>
      </c>
      <c r="C92" s="208">
        <f>'（別紙）排出量算定シート (FO-002)'!I14</f>
        <v>0</v>
      </c>
      <c r="D92" s="208">
        <f>'（別紙）排出量算定シート (FO-002)'!J14</f>
        <v>0</v>
      </c>
      <c r="E92" s="208">
        <f t="shared" si="5"/>
        <v>0</v>
      </c>
      <c r="F92" s="73"/>
      <c r="G92" s="70"/>
    </row>
    <row r="93" spans="2:7" ht="19.5" customHeight="1">
      <c r="B93" s="156" t="s">
        <v>216</v>
      </c>
      <c r="C93" s="208">
        <f>'（別紙）排出量算定シート (FO-002)'!I15</f>
        <v>0</v>
      </c>
      <c r="D93" s="208">
        <f>'（別紙）排出量算定シート (FO-002)'!J15</f>
        <v>0</v>
      </c>
      <c r="E93" s="208">
        <f t="shared" si="5"/>
        <v>0</v>
      </c>
      <c r="F93" s="73"/>
      <c r="G93" s="70"/>
    </row>
    <row r="94" spans="2:7" ht="19.5" customHeight="1">
      <c r="B94" s="156" t="s">
        <v>217</v>
      </c>
      <c r="C94" s="208">
        <f>'（別紙）排出量算定シート (FO-002)'!I16</f>
        <v>0</v>
      </c>
      <c r="D94" s="208">
        <f>'（別紙）排出量算定シート (FO-002)'!J16</f>
        <v>0</v>
      </c>
      <c r="E94" s="208">
        <f t="shared" si="5"/>
        <v>0</v>
      </c>
      <c r="F94" s="73"/>
      <c r="G94" s="70"/>
    </row>
    <row r="95" spans="2:7" ht="19.5" customHeight="1">
      <c r="B95" s="156" t="s">
        <v>218</v>
      </c>
      <c r="C95" s="208">
        <f>'（別紙）排出量算定シート (FO-002)'!I17</f>
        <v>0</v>
      </c>
      <c r="D95" s="208">
        <f>'（別紙）排出量算定シート (FO-002)'!J17</f>
        <v>0</v>
      </c>
      <c r="E95" s="208">
        <f t="shared" si="5"/>
        <v>0</v>
      </c>
      <c r="F95" s="73"/>
      <c r="G95" s="70"/>
    </row>
    <row r="96" spans="2:7" ht="19.5" customHeight="1">
      <c r="B96" s="156" t="s">
        <v>219</v>
      </c>
      <c r="C96" s="208">
        <f>'（別紙）排出量算定シート (FO-002)'!I18</f>
        <v>0</v>
      </c>
      <c r="D96" s="208">
        <f>'（別紙）排出量算定シート (FO-002)'!J18</f>
        <v>0</v>
      </c>
      <c r="E96" s="208">
        <f t="shared" si="5"/>
        <v>0</v>
      </c>
      <c r="F96" s="73"/>
      <c r="G96" s="70"/>
    </row>
    <row r="97" spans="1:8" ht="19.5" customHeight="1">
      <c r="B97" s="156" t="s">
        <v>220</v>
      </c>
      <c r="C97" s="208">
        <f>'（別紙）排出量算定シート (FO-002)'!I19</f>
        <v>0</v>
      </c>
      <c r="D97" s="208">
        <f>'（別紙）排出量算定シート (FO-002)'!J19</f>
        <v>0</v>
      </c>
      <c r="E97" s="208">
        <f t="shared" si="5"/>
        <v>0</v>
      </c>
      <c r="F97" s="73"/>
      <c r="G97" s="70"/>
    </row>
    <row r="98" spans="1:8" ht="19.5" customHeight="1">
      <c r="B98" s="156" t="s">
        <v>221</v>
      </c>
      <c r="C98" s="208">
        <f>'（別紙）排出量算定シート (FO-002)'!I20</f>
        <v>0</v>
      </c>
      <c r="D98" s="208">
        <f>'（別紙）排出量算定シート (FO-002)'!J20</f>
        <v>0</v>
      </c>
      <c r="E98" s="208">
        <f t="shared" si="5"/>
        <v>0</v>
      </c>
      <c r="F98" s="73"/>
      <c r="G98" s="70"/>
    </row>
    <row r="99" spans="1:8" ht="19.5" customHeight="1">
      <c r="B99" s="156" t="s">
        <v>222</v>
      </c>
      <c r="C99" s="208">
        <f>'（別紙）排出量算定シート (FO-002)'!I21</f>
        <v>0</v>
      </c>
      <c r="D99" s="208">
        <f>'（別紙）排出量算定シート (FO-002)'!J21</f>
        <v>0</v>
      </c>
      <c r="E99" s="208">
        <f t="shared" si="5"/>
        <v>0</v>
      </c>
      <c r="F99" s="73"/>
      <c r="G99" s="70"/>
    </row>
    <row r="100" spans="1:8" ht="19.5" customHeight="1">
      <c r="B100" s="156" t="s">
        <v>223</v>
      </c>
      <c r="C100" s="208">
        <f>'（別紙）排出量算定シート (FO-002)'!I22</f>
        <v>0</v>
      </c>
      <c r="D100" s="208">
        <f>'（別紙）排出量算定シート (FO-002)'!J22</f>
        <v>0</v>
      </c>
      <c r="E100" s="208">
        <f t="shared" si="5"/>
        <v>0</v>
      </c>
      <c r="F100" s="73"/>
      <c r="G100" s="70"/>
    </row>
    <row r="101" spans="1:8" ht="19.5" customHeight="1">
      <c r="B101" s="156" t="s">
        <v>224</v>
      </c>
      <c r="C101" s="208">
        <f>'（別紙）排出量算定シート (FO-002)'!I23</f>
        <v>0</v>
      </c>
      <c r="D101" s="208">
        <f>'（別紙）排出量算定シート (FO-002)'!J23</f>
        <v>0</v>
      </c>
      <c r="E101" s="208">
        <f t="shared" si="5"/>
        <v>0</v>
      </c>
      <c r="F101" s="73"/>
      <c r="G101" s="70"/>
    </row>
    <row r="102" spans="1:8" ht="19.5" customHeight="1">
      <c r="B102" s="156" t="s">
        <v>225</v>
      </c>
      <c r="C102" s="208">
        <f>'（別紙）排出量算定シート (FO-002)'!I24</f>
        <v>0</v>
      </c>
      <c r="D102" s="208">
        <f>'（別紙）排出量算定シート (FO-002)'!J24</f>
        <v>0</v>
      </c>
      <c r="E102" s="208">
        <f t="shared" si="5"/>
        <v>0</v>
      </c>
      <c r="F102" s="73"/>
      <c r="G102" s="70"/>
    </row>
    <row r="103" spans="1:8" ht="19.5" customHeight="1">
      <c r="B103" s="156" t="s">
        <v>226</v>
      </c>
      <c r="C103" s="208">
        <f>'（別紙）排出量算定シート (FO-002)'!I25</f>
        <v>0</v>
      </c>
      <c r="D103" s="208">
        <f>'（別紙）排出量算定シート (FO-002)'!J25</f>
        <v>0</v>
      </c>
      <c r="E103" s="208">
        <f t="shared" si="5"/>
        <v>0</v>
      </c>
      <c r="F103" s="73"/>
      <c r="G103" s="70"/>
    </row>
    <row r="104" spans="1:8" ht="19.5" customHeight="1">
      <c r="B104" s="156" t="s">
        <v>227</v>
      </c>
      <c r="C104" s="208">
        <f>'（別紙）排出量算定シート (FO-002)'!I26</f>
        <v>0</v>
      </c>
      <c r="D104" s="208">
        <f>'（別紙）排出量算定シート (FO-002)'!J26</f>
        <v>0</v>
      </c>
      <c r="E104" s="208">
        <f t="shared" si="5"/>
        <v>0</v>
      </c>
      <c r="F104" s="73"/>
      <c r="G104" s="70"/>
    </row>
    <row r="105" spans="1:8" ht="19.5" customHeight="1" thickBot="1">
      <c r="B105" s="156" t="s">
        <v>228</v>
      </c>
      <c r="C105" s="208">
        <f>'（別紙）排出量算定シート (FO-002)'!I27</f>
        <v>0</v>
      </c>
      <c r="D105" s="208">
        <f>'（別紙）排出量算定シート (FO-002)'!J27</f>
        <v>0</v>
      </c>
      <c r="E105" s="208">
        <f t="shared" si="5"/>
        <v>0</v>
      </c>
      <c r="F105" s="73"/>
      <c r="G105" s="70"/>
    </row>
    <row r="106" spans="1:8" ht="19.5" customHeight="1" thickTop="1">
      <c r="B106" s="82" t="s">
        <v>40</v>
      </c>
      <c r="C106" s="209">
        <f>SUM(C88:C105)</f>
        <v>0</v>
      </c>
      <c r="D106" s="209">
        <f>SUM(D88:D105)</f>
        <v>0</v>
      </c>
      <c r="E106" s="209">
        <f>SUM(E88:E105)</f>
        <v>0</v>
      </c>
    </row>
    <row r="107" spans="1:8" ht="30.75" customHeight="1">
      <c r="A107" s="105" t="s">
        <v>78</v>
      </c>
      <c r="B107" s="357" t="s">
        <v>160</v>
      </c>
      <c r="C107" s="357"/>
      <c r="D107" s="357"/>
      <c r="E107" s="357"/>
      <c r="F107" s="357"/>
      <c r="G107" s="357"/>
      <c r="H107" s="357"/>
    </row>
    <row r="108" spans="1:8" ht="19.5" customHeight="1"/>
    <row r="109" spans="1:8" ht="19.5" customHeight="1">
      <c r="A109" s="74" t="s">
        <v>190</v>
      </c>
    </row>
    <row r="110" spans="1:8" ht="19.5" customHeight="1">
      <c r="A110" s="60" t="s">
        <v>29</v>
      </c>
    </row>
    <row r="111" spans="1:8" ht="19.5" customHeight="1">
      <c r="A111" s="60" t="s">
        <v>48</v>
      </c>
    </row>
    <row r="112" spans="1:8" ht="19.5" customHeight="1">
      <c r="B112" s="358" t="s">
        <v>161</v>
      </c>
      <c r="C112" s="358"/>
      <c r="D112" s="358"/>
      <c r="E112" s="358"/>
      <c r="F112" s="358"/>
      <c r="G112" s="358"/>
    </row>
    <row r="113" spans="1:7" ht="19.5" customHeight="1">
      <c r="B113" s="358"/>
      <c r="C113" s="358"/>
      <c r="D113" s="358"/>
      <c r="E113" s="358"/>
      <c r="F113" s="358"/>
      <c r="G113" s="358"/>
    </row>
    <row r="114" spans="1:7" ht="19.5" customHeight="1">
      <c r="B114" s="358"/>
      <c r="C114" s="358"/>
      <c r="D114" s="358"/>
      <c r="E114" s="358"/>
      <c r="F114" s="358"/>
      <c r="G114" s="358"/>
    </row>
    <row r="115" spans="1:7" ht="19.5" customHeight="1">
      <c r="B115" s="358"/>
      <c r="C115" s="358"/>
      <c r="D115" s="358"/>
      <c r="E115" s="358"/>
      <c r="F115" s="358"/>
      <c r="G115" s="358"/>
    </row>
    <row r="116" spans="1:7" ht="19.5" customHeight="1">
      <c r="A116" s="60" t="s">
        <v>49</v>
      </c>
    </row>
    <row r="117" spans="1:7" ht="19.5" customHeight="1"/>
    <row r="118" spans="1:7" ht="19.5" customHeight="1"/>
    <row r="119" spans="1:7" ht="19.5" customHeight="1">
      <c r="B119" s="75" t="s">
        <v>31</v>
      </c>
      <c r="C119" s="76" t="s">
        <v>32</v>
      </c>
      <c r="D119" s="77"/>
      <c r="E119" s="78"/>
      <c r="F119" s="75" t="s">
        <v>33</v>
      </c>
      <c r="G119" s="75" t="s">
        <v>50</v>
      </c>
    </row>
    <row r="120" spans="1:7" ht="19.5" customHeight="1">
      <c r="B120" s="63" t="s">
        <v>51</v>
      </c>
      <c r="C120" s="86" t="s">
        <v>76</v>
      </c>
      <c r="D120" s="66"/>
      <c r="E120" s="67"/>
      <c r="F120" s="62" t="s">
        <v>28</v>
      </c>
      <c r="G120" s="61">
        <v>0</v>
      </c>
    </row>
  </sheetData>
  <sheetProtection password="B37A" sheet="1" objects="1" scenarios="1"/>
  <mergeCells count="18">
    <mergeCell ref="B3:C3"/>
    <mergeCell ref="D3:E3"/>
    <mergeCell ref="F3:G3"/>
    <mergeCell ref="B18:B20"/>
    <mergeCell ref="B107:H107"/>
    <mergeCell ref="B40:H40"/>
    <mergeCell ref="B41:H41"/>
    <mergeCell ref="B4:G4"/>
    <mergeCell ref="B5:G5"/>
    <mergeCell ref="B6:G6"/>
    <mergeCell ref="B112:G115"/>
    <mergeCell ref="C82:E82"/>
    <mergeCell ref="C83:E83"/>
    <mergeCell ref="B42:H42"/>
    <mergeCell ref="B52:B54"/>
    <mergeCell ref="B74:H74"/>
    <mergeCell ref="B75:H75"/>
    <mergeCell ref="B85:B87"/>
  </mergeCells>
  <phoneticPr fontId="2"/>
  <dataValidations count="2">
    <dataValidation type="date" allowBlank="1" showErrorMessage="1" error="平成33年3月31日までの日付を入れてください" sqref="F3:G3">
      <formula1>41365</formula1>
      <formula2>47938</formula2>
    </dataValidation>
    <dataValidation type="list" allowBlank="1" showInputMessage="1" showErrorMessage="1" sqref="D3:E3 D7:E7">
      <formula1>"平成25年4月1日, 平成26年4月1日, 平成27年4月1日, 平成28年4月1日, 平成29年4月1日, 平成30年4月1日, 平成31年4月1日, 平成32年4月1日"</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rowBreaks count="1" manualBreakCount="1">
    <brk id="43" max="7" man="1"/>
  </rowBreaks>
  <drawing r:id="rId2"/>
  <legacyDrawing r:id="rId3"/>
  <oleObjects>
    <mc:AlternateContent xmlns:mc="http://schemas.openxmlformats.org/markup-compatibility/2006">
      <mc:Choice Requires="x14">
        <oleObject progId="Equation.3" shapeId="9217" r:id="rId4">
          <objectPr defaultSize="0" autoPict="0" r:id="rId5">
            <anchor moveWithCells="1">
              <from>
                <xdr:col>0</xdr:col>
                <xdr:colOff>260350</xdr:colOff>
                <xdr:row>9</xdr:row>
                <xdr:rowOff>120650</xdr:rowOff>
              </from>
              <to>
                <xdr:col>2</xdr:col>
                <xdr:colOff>146050</xdr:colOff>
                <xdr:row>10</xdr:row>
                <xdr:rowOff>95250</xdr:rowOff>
              </to>
            </anchor>
          </objectPr>
        </oleObject>
      </mc:Choice>
      <mc:Fallback>
        <oleObject progId="Equation.3" shapeId="9217" r:id="rId4"/>
      </mc:Fallback>
    </mc:AlternateContent>
    <mc:AlternateContent xmlns:mc="http://schemas.openxmlformats.org/markup-compatibility/2006">
      <mc:Choice Requires="x14">
        <oleObject progId="Equation.3" shapeId="9218" r:id="rId6">
          <objectPr defaultSize="0" autoPict="0" r:id="rId7">
            <anchor moveWithCells="1">
              <from>
                <xdr:col>0</xdr:col>
                <xdr:colOff>260350</xdr:colOff>
                <xdr:row>44</xdr:row>
                <xdr:rowOff>114300</xdr:rowOff>
              </from>
              <to>
                <xdr:col>1</xdr:col>
                <xdr:colOff>939800</xdr:colOff>
                <xdr:row>45</xdr:row>
                <xdr:rowOff>76200</xdr:rowOff>
              </to>
            </anchor>
          </objectPr>
        </oleObject>
      </mc:Choice>
      <mc:Fallback>
        <oleObject progId="Equation.3" shapeId="9218" r:id="rId6"/>
      </mc:Fallback>
    </mc:AlternateContent>
    <mc:AlternateContent xmlns:mc="http://schemas.openxmlformats.org/markup-compatibility/2006">
      <mc:Choice Requires="x14">
        <oleObject progId="Equation.3" shapeId="9219" r:id="rId8">
          <objectPr defaultSize="0" autoPict="0" r:id="rId9">
            <anchor moveWithCells="1">
              <from>
                <xdr:col>0</xdr:col>
                <xdr:colOff>260350</xdr:colOff>
                <xdr:row>77</xdr:row>
                <xdr:rowOff>107950</xdr:rowOff>
              </from>
              <to>
                <xdr:col>2</xdr:col>
                <xdr:colOff>31750</xdr:colOff>
                <xdr:row>78</xdr:row>
                <xdr:rowOff>69850</xdr:rowOff>
              </to>
            </anchor>
          </objectPr>
        </oleObject>
      </mc:Choice>
      <mc:Fallback>
        <oleObject progId="Equation.3" shapeId="9219" r:id="rId8"/>
      </mc:Fallback>
    </mc:AlternateContent>
    <mc:AlternateContent xmlns:mc="http://schemas.openxmlformats.org/markup-compatibility/2006">
      <mc:Choice Requires="x14">
        <oleObject progId="Equation.3" shapeId="9220" r:id="rId10">
          <objectPr defaultSize="0" autoPict="0" r:id="rId11">
            <anchor moveWithCells="1">
              <from>
                <xdr:col>0</xdr:col>
                <xdr:colOff>266700</xdr:colOff>
                <xdr:row>116</xdr:row>
                <xdr:rowOff>76200</xdr:rowOff>
              </from>
              <to>
                <xdr:col>1</xdr:col>
                <xdr:colOff>584200</xdr:colOff>
                <xdr:row>117</xdr:row>
                <xdr:rowOff>44450</xdr:rowOff>
              </to>
            </anchor>
          </objectPr>
        </oleObject>
      </mc:Choice>
      <mc:Fallback>
        <oleObject progId="Equation.3" shapeId="9220" r:id="rId10"/>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1"/>
  <sheetViews>
    <sheetView showGridLines="0" view="pageBreakPreview" zoomScale="50" zoomScaleNormal="75" zoomScaleSheetLayoutView="50" workbookViewId="0">
      <selection activeCell="H41" sqref="H41"/>
    </sheetView>
  </sheetViews>
  <sheetFormatPr defaultColWidth="9" defaultRowHeight="13"/>
  <cols>
    <col min="1" max="1" width="10.7265625" style="11" customWidth="1"/>
    <col min="2" max="3" width="10.6328125" style="31" customWidth="1"/>
    <col min="4" max="6" width="12.6328125" style="11" customWidth="1"/>
    <col min="7" max="7" width="12.6328125" style="12" customWidth="1"/>
    <col min="8" max="15" width="12.6328125" style="11" customWidth="1"/>
    <col min="16" max="16" width="12.6328125" style="13" customWidth="1"/>
    <col min="17" max="20" width="12.6328125" style="11" customWidth="1"/>
    <col min="21" max="21" width="11.90625" style="11" hidden="1" customWidth="1"/>
    <col min="22" max="22" width="3.54296875" style="11" hidden="1" customWidth="1"/>
    <col min="23" max="23" width="11.90625" style="11" hidden="1" customWidth="1"/>
    <col min="24" max="24" width="3.54296875" style="11" hidden="1" customWidth="1"/>
    <col min="25" max="25" width="7.81640625" style="11" hidden="1" customWidth="1"/>
    <col min="26" max="26" width="7.08984375" style="11" hidden="1" customWidth="1"/>
    <col min="27" max="27" width="3.54296875" style="11" hidden="1" customWidth="1"/>
    <col min="28" max="28" width="11.90625" style="11" hidden="1" customWidth="1"/>
    <col min="29" max="29" width="3.54296875" style="11" hidden="1" customWidth="1"/>
    <col min="30" max="30" width="11.90625" style="11" hidden="1" customWidth="1"/>
    <col min="31" max="31" width="3.54296875" style="11" hidden="1" customWidth="1"/>
    <col min="32" max="33" width="11.90625" style="11" hidden="1" customWidth="1"/>
    <col min="34" max="16384" width="9" style="11"/>
  </cols>
  <sheetData>
    <row r="1" spans="1:33" ht="21" customHeight="1">
      <c r="A1" s="367" t="s">
        <v>21</v>
      </c>
      <c r="B1" s="368"/>
      <c r="C1" s="368"/>
      <c r="D1" s="176"/>
      <c r="E1" s="177" t="s">
        <v>241</v>
      </c>
      <c r="F1" s="178"/>
      <c r="G1" s="179"/>
      <c r="H1" s="180" t="s">
        <v>243</v>
      </c>
      <c r="I1" s="181"/>
      <c r="J1" s="181"/>
      <c r="K1" s="182"/>
      <c r="L1" s="181"/>
      <c r="M1" s="183"/>
      <c r="N1" s="180" t="s">
        <v>242</v>
      </c>
      <c r="O1" s="180"/>
      <c r="U1" s="397" t="s">
        <v>254</v>
      </c>
      <c r="V1" s="397"/>
      <c r="W1" s="397"/>
      <c r="X1" s="397"/>
      <c r="Y1" s="397"/>
      <c r="Z1" s="397"/>
      <c r="AA1" s="397"/>
      <c r="AB1" s="397"/>
      <c r="AC1" s="397"/>
      <c r="AD1" s="397"/>
      <c r="AE1" s="397"/>
      <c r="AF1" s="397"/>
      <c r="AG1" s="397"/>
    </row>
    <row r="2" spans="1:33" ht="17" thickBot="1">
      <c r="B2" s="14"/>
      <c r="C2" s="14"/>
      <c r="U2" s="383" t="s">
        <v>255</v>
      </c>
      <c r="V2" s="383"/>
      <c r="W2" s="383"/>
      <c r="X2" s="383"/>
      <c r="Y2" s="383"/>
      <c r="Z2" s="383"/>
      <c r="AA2" s="383"/>
      <c r="AB2" s="383"/>
      <c r="AC2" s="383"/>
      <c r="AD2" s="383"/>
      <c r="AE2" s="383"/>
      <c r="AF2" s="383"/>
      <c r="AG2" s="383"/>
    </row>
    <row r="3" spans="1:33" ht="48" customHeight="1">
      <c r="A3" s="421" t="s">
        <v>231</v>
      </c>
      <c r="B3" s="416" t="s">
        <v>232</v>
      </c>
      <c r="C3" s="379" t="s">
        <v>233</v>
      </c>
      <c r="D3" s="414" t="s">
        <v>234</v>
      </c>
      <c r="E3" s="423" t="s">
        <v>235</v>
      </c>
      <c r="F3" s="419" t="s">
        <v>236</v>
      </c>
      <c r="G3" s="377" t="s">
        <v>4</v>
      </c>
      <c r="H3" s="379" t="s">
        <v>237</v>
      </c>
      <c r="I3" s="407" t="s">
        <v>180</v>
      </c>
      <c r="J3" s="375" t="s">
        <v>238</v>
      </c>
      <c r="K3" s="375" t="s">
        <v>276</v>
      </c>
      <c r="L3" s="375" t="s">
        <v>240</v>
      </c>
      <c r="M3" s="406" t="s">
        <v>90</v>
      </c>
      <c r="N3" s="375" t="s">
        <v>10</v>
      </c>
      <c r="O3" s="381" t="s">
        <v>275</v>
      </c>
      <c r="P3" s="406" t="s">
        <v>22</v>
      </c>
      <c r="Q3" s="404" t="s">
        <v>23</v>
      </c>
      <c r="R3" s="373" t="s">
        <v>91</v>
      </c>
      <c r="S3" s="371" t="s">
        <v>92</v>
      </c>
      <c r="T3" s="369" t="s">
        <v>93</v>
      </c>
      <c r="U3" s="396" t="s">
        <v>256</v>
      </c>
      <c r="V3" s="385"/>
      <c r="W3" s="384" t="s">
        <v>257</v>
      </c>
      <c r="X3" s="385"/>
      <c r="Y3" s="384" t="s">
        <v>258</v>
      </c>
      <c r="Z3" s="386"/>
      <c r="AA3" s="385"/>
      <c r="AB3" s="387" t="s">
        <v>274</v>
      </c>
      <c r="AC3" s="387"/>
      <c r="AD3" s="392" t="s">
        <v>259</v>
      </c>
      <c r="AE3" s="393"/>
      <c r="AF3" s="390" t="s">
        <v>260</v>
      </c>
      <c r="AG3" s="388" t="s">
        <v>261</v>
      </c>
    </row>
    <row r="4" spans="1:33" ht="130.5" customHeight="1" thickBot="1">
      <c r="A4" s="422"/>
      <c r="B4" s="417"/>
      <c r="C4" s="418"/>
      <c r="D4" s="415"/>
      <c r="E4" s="424"/>
      <c r="F4" s="420"/>
      <c r="G4" s="378"/>
      <c r="H4" s="380"/>
      <c r="I4" s="376"/>
      <c r="J4" s="376"/>
      <c r="K4" s="376"/>
      <c r="L4" s="376"/>
      <c r="M4" s="434"/>
      <c r="N4" s="376"/>
      <c r="O4" s="382"/>
      <c r="P4" s="382"/>
      <c r="Q4" s="405"/>
      <c r="R4" s="374"/>
      <c r="S4" s="372"/>
      <c r="T4" s="370"/>
      <c r="U4" s="232" t="s">
        <v>262</v>
      </c>
      <c r="V4" s="233" t="s">
        <v>263</v>
      </c>
      <c r="W4" s="234" t="s">
        <v>264</v>
      </c>
      <c r="X4" s="233" t="s">
        <v>265</v>
      </c>
      <c r="Y4" s="394" t="s">
        <v>266</v>
      </c>
      <c r="Z4" s="395"/>
      <c r="AA4" s="233" t="s">
        <v>267</v>
      </c>
      <c r="AB4" s="234" t="s">
        <v>268</v>
      </c>
      <c r="AC4" s="233" t="s">
        <v>269</v>
      </c>
      <c r="AD4" s="234" t="s">
        <v>270</v>
      </c>
      <c r="AE4" s="235" t="s">
        <v>271</v>
      </c>
      <c r="AF4" s="391"/>
      <c r="AG4" s="389"/>
    </row>
    <row r="5" spans="1:33" ht="14">
      <c r="A5" s="401"/>
      <c r="B5" s="411"/>
      <c r="C5" s="411"/>
      <c r="D5" s="249"/>
      <c r="E5" s="249"/>
      <c r="F5" s="249"/>
      <c r="G5" s="166">
        <v>2013</v>
      </c>
      <c r="H5" s="215"/>
      <c r="I5" s="425"/>
      <c r="J5" s="431"/>
      <c r="K5" s="170">
        <f>IF(OR(E5&gt;G5,F5="",OR(L5="未実施",L5="")),0,J5*0.9)</f>
        <v>0</v>
      </c>
      <c r="L5" s="435"/>
      <c r="M5" s="245"/>
      <c r="N5" s="428" t="str">
        <f>IF(D5="スギ",0.314,"")&amp;IF(D5="ヒノキ",0.407,"")&amp;IF(D5="サワラ",0.287,"")&amp;IF(D5="アカマツ",0.451,"")&amp;IF(D5="クロマツ",0.464,"")&amp;IF(D5="ヒバ",0.412,"")&amp;IF(D5="カラマツ",0.404,"")&amp;IF(D5="モミ",0.423,"")&amp;IF(D5="トドマツ",0.318,"")&amp;IF(D5="ツガ",0.464,"")&amp;IF(D5="エゾマツ",0.357,"")&amp;IF(D5="アカエゾマツ",0.362,"")&amp;IF(D5="マキ",0.455,"")&amp;IF(D5="イチイ",0.454,"")&amp;IF(D5="イチョウ",0.45,"")&amp;IF(D5="外来針葉樹",0.32,"")&amp;IF(D5="ブナ",0.573,"")&amp;IF(D5="カシ",0.646,"")&amp;IF(D5="クリ",0.419,"")&amp;IF(D5="クヌギ",0.668,"")&amp;IF(D5="ナラ",0.624,"")&amp;IF(D5="ドノロキ",0.291,"")&amp;IF(D5="ハンノキ",0.454,"")&amp;IF(D5="ニレ",0.494,"")&amp;IF(D5="ケヤキ",0.611,"")&amp;IF(D5="カツラ",0.454,"")&amp;IF(D5="ホオノキ",0.386,"")&amp;IF(D5="カエデ",0.519,"")&amp;IF(D5="キハダ",0.344,"")&amp;IF(D5="シナノキ",0.369,"")&amp;IF(D5="センノキ",0.398,"")&amp;IF(D5="キリ",0.234,"")&amp;IF(D5="外来広葉樹",0.66,"")&amp;IF(D5="カンバ",0.468,"")</f>
        <v/>
      </c>
      <c r="O5" s="216" t="str">
        <f>IF(AND(D5="スギ",H5&lt;=20),1.57,"")&amp;IF(AND(D5="スギ",H5&gt;20),1.23,"")&amp;IF(AND(D5="ヒノキ",H5&lt;=20),1.55,"")&amp;IF(AND(D5="ヒノキ",H5&gt;20),1.24,"")&amp;IF(AND(D5="サワラ",H5&lt;=20),1.55,"")&amp;IF(AND(D5="サワラ",H5&gt;20),1.24,"")&amp;IF(AND(D5="アカマツ",H5&lt;=20),1.63,"")&amp;IF(AND(D5="アカマツ",H5&gt;20),1.23,"")&amp;IF(AND(D5="クロマツ",H5&lt;=20),1.39,"")&amp;IF(AND(D5="クロマツ",H5&gt;20),1.36,"")&amp;IF(AND(D5="ヒバ",H5&lt;=20),2.38,"")&amp;IF(AND(D5="ヒバ",H5&gt;20),1.41,"")&amp;IF(AND(D5="カラマツ",H5&lt;=20),1.5,"")&amp;IF(AND(D5="カラマツ",H5&gt;20),1.15,"")&amp;IF(D5="モミ",1.4,"")&amp;IF(AND(D5="トドマツ",H5&lt;=20),1.88,"")&amp;IF(AND(D5="トドマツ",H5&gt;20),1.38,"")&amp;IF(D5="ツガ",1.4,"")&amp;IF(AND(D5="エゾマツ",H5&lt;=20),2.18,"")&amp;IF(AND(D5="エゾマツ",H5&gt;20),1.48,"")&amp;IF(AND(D5="アカエゾマツ",D5&lt;=20),2.17,"")&amp;IF(AND(D5="アカエゾマツ",D5&gt;20),1.67,"")&amp;IF(AND(D5="マキ",D5&lt;=20),1.39,"")&amp;IF(AND(D5="マキ",D5&gt;20),1.23,"")&amp;IF(AND(D5="イチイ",H5&lt;=20),1.39,"")&amp;IF(AND(D5="イチイ",H5&gt;20),1.23,"")&amp;IF(AND(D5="イチョウ",H5&lt;=20),1.5,"")&amp;IF(AND(D5="イチョウ",H5&gt;20),1.15,"")&amp;IF(D5="外来針葉樹",1.41,"")&amp;IF(AND(D5="クヌギ",H5&lt;=20),1.36,"")&amp;IF(AND(D5="クヌギ",H5&gt;20),1.32,"")</f>
        <v/>
      </c>
      <c r="P5" s="398" t="str">
        <f>IF(OR(D5="スギ",D5="ヒノキ",D5="サワラ",D5="アカマツ",D5="クロマツ",D5="ヒバ",D5="カラマツ",D5="モミ",D5="トドマツ",D5="ツガ",D5="エゾマツ",D5="アカエゾマツ",D5="マキ",D5="イチイ",D5="イチョウ",D5="外来針葉樹",D5="その他針葉樹"),0.51,IF(OR(D5="ブナ",D5="カシ",D5="クリ",D5="クヌギ",D5="ナラ",D5="ドロノキ",D5="ハンノキ",D5="ニレ",D5="ケヤキ",D5="カツラ",D5="ホオノキ",D5="カエデ",D5="キハダ",D5="シナノキ",D5="センノキ", D5="キリ", D5="カンバ",D5="外来広葉樹",D5="その他広葉樹"),0.48,""))</f>
        <v/>
      </c>
      <c r="Q5" s="408" t="str">
        <f>IF(D5="スギ",0.25,"")&amp;IF(D5="ヒノキ",0.26,"")&amp;IF(D5="サワラ",0.26,"")&amp;IF(D5="アカマツ",0.26,"")&amp;IF(D5="クロマツ",0.34,"")&amp;IF(D5="ヒバ",0.2,"")&amp;IF(D5="カラマツ",0.29,"")&amp;IF(D5="モミ",0.4,"")&amp;IF(D5="トドマツ",0.21,"")&amp;IF(D5="ツガ",0.4,"")&amp;IF(D5="エゾマツ",0.23,"")&amp;IF(D5="アカエゾマツ",0.21,"")&amp;IF(D5="マキ",0.2,"")&amp;IF(D5="イチイ",0.2,"")&amp;IF(D5="イチョウ",0.2,"")&amp;IF(D5="外来針葉樹",0.17,"")&amp;IF(D5="ブナ",0.26,"")&amp;IF(D5="カシ",0.26,"")&amp;IF(D5="クリ",0.26,"")&amp;IF(D5="クヌギ",0.26,"")&amp;IF(D5="ナラ",0.26,"")&amp;IF(D5="ドノロキ",0.26,"")&amp;IF(D5="ハンノキ",0.26,"")&amp;IF(D5="ニレ",0.26,"")&amp;IF(D5="ケヤキ",0.26,"")&amp;IF(D5="カツラ",0.26,"")&amp;IF(D5="ホオノキ",0.26,"")&amp;IF(D5="カエデ",0.26,"")&amp;IF(D5="キハダ",0.26,"")&amp;IF(D5="シナノキ",0.26,"")&amp;IF(D5="センノキ",0.26,"")&amp;IF(D5="キリ",0.26,"")&amp;IF(D5="外来広葉樹",0.16,"")&amp;IF(D5="カンバ",0.26,"")&amp;IF(D5="その他広葉樹",0.26,"")</f>
        <v/>
      </c>
      <c r="R5" s="24">
        <f>IF(L5="実施済",K5*M5*N5*O5*P5*44/12,0)</f>
        <v>0</v>
      </c>
      <c r="S5" s="253" t="e">
        <f>R5*Q5</f>
        <v>#VALUE!</v>
      </c>
      <c r="T5" s="214" t="e">
        <f>SUM(R5:S5)</f>
        <v>#VALUE!</v>
      </c>
      <c r="U5" s="229" t="s">
        <v>239</v>
      </c>
      <c r="V5" s="442" t="str">
        <f>IF(D5=U5,"○","×")</f>
        <v>×</v>
      </c>
      <c r="W5" s="230">
        <v>1990</v>
      </c>
      <c r="X5" s="442" t="str">
        <f>IF(E5=W5,"○","×")</f>
        <v>×</v>
      </c>
      <c r="Y5" s="227">
        <v>2013</v>
      </c>
      <c r="Z5" s="217"/>
      <c r="AA5" s="442" t="str">
        <f>IF(OR(H5=Z5,H6=Z6,H7=Z7,H8=Z8,H5=Z5,H9=Z9,H10=Z10,H11=Z11,H12=Z12,H13=Z13,H14=Z14,H15=Z15,H16=Z16,H17=Z17,H18=Z18,H19=Z19,H20=Z20,H21=Z21,H22=Z22),"○","×")</f>
        <v>○</v>
      </c>
      <c r="AB5" s="231">
        <v>5</v>
      </c>
      <c r="AC5" s="442" t="str">
        <f>IF(J5=AB5,"○","×")</f>
        <v>×</v>
      </c>
      <c r="AD5" s="218">
        <v>7.82</v>
      </c>
      <c r="AE5" s="236" t="s">
        <v>272</v>
      </c>
      <c r="AF5" s="446" t="s">
        <v>273</v>
      </c>
      <c r="AG5" s="438"/>
    </row>
    <row r="6" spans="1:33" ht="14">
      <c r="A6" s="402"/>
      <c r="B6" s="412"/>
      <c r="C6" s="412"/>
      <c r="D6" s="169">
        <f>D5</f>
        <v>0</v>
      </c>
      <c r="E6" s="169">
        <f>E5</f>
        <v>0</v>
      </c>
      <c r="F6" s="169">
        <f>F5</f>
        <v>0</v>
      </c>
      <c r="G6" s="167">
        <v>2014</v>
      </c>
      <c r="H6" s="165">
        <f>H5+1</f>
        <v>1</v>
      </c>
      <c r="I6" s="426"/>
      <c r="J6" s="432"/>
      <c r="K6" s="171">
        <f>IF(OR(E6&gt;G6,F6="",OR(L5="未実施",L5="")),0,J5*0.9)</f>
        <v>0</v>
      </c>
      <c r="L6" s="436"/>
      <c r="M6" s="246"/>
      <c r="N6" s="429"/>
      <c r="O6" s="219" t="str">
        <f t="shared" ref="O6:O22" si="0">IF(AND(D6="スギ",H6&lt;=20),1.57,"")&amp;IF(AND(D6="スギ",H6&gt;20),1.23,"")&amp;IF(AND(D6="ヒノキ",H6&lt;=20),1.55,"")&amp;IF(AND(D6="ヒノキ",H6&gt;20),1.24,"")&amp;IF(AND(D6="サワラ",H6&lt;=20),1.55,"")&amp;IF(AND(D6="サワラ",H6&gt;20),1.24,"")&amp;IF(AND(D6="アカマツ",H6&lt;=20),1.63,"")&amp;IF(AND(D6="アカマツ",H6&gt;20),1.23,"")&amp;IF(AND(D6="クロマツ",H6&lt;=20),1.39,"")&amp;IF(AND(D6="クロマツ",H6&gt;20),1.36,"")&amp;IF(AND(D6="ヒバ",H6&lt;=20),2.38,"")&amp;IF(AND(D6="ヒバ",H6&gt;20),1.41,"")&amp;IF(AND(D6="カラマツ",H6&lt;=20),1.5,"")&amp;IF(AND(D6="カラマツ",H6&gt;20),1.15,"")&amp;IF(D6="モミ",1.4,"")&amp;IF(AND(D6="トドマツ",H6&lt;=20),1.88,"")&amp;IF(AND(D6="トドマツ",H6&gt;20),1.38,"")&amp;IF(D6="ツガ",1.4,"")&amp;IF(AND(D6="エゾマツ",H6&lt;=20),2.18,"")&amp;IF(AND(D6="エゾマツ",H6&gt;20),1.48,"")&amp;IF(AND(D6="アカエゾマツ",D6&lt;=20),2.17,"")&amp;IF(AND(D6="アカエゾマツ",D6&gt;20),1.67,"")&amp;IF(AND(D6="マキ",D6&lt;=20),1.39,"")&amp;IF(AND(D6="マキ",D6&gt;20),1.23,"")&amp;IF(AND(D6="イチイ",H6&lt;=20),1.39,"")&amp;IF(AND(D6="イチイ",H6&gt;20),1.23,"")&amp;IF(AND(D6="イチョウ",H6&lt;=20),1.5,"")&amp;IF(AND(D6="イチョウ",H6&gt;20),1.15,"")&amp;IF(D6="外来針葉樹",1.41,"")&amp;IF(AND(D6="クヌギ",H6&lt;=20),1.36,"")&amp;IF(AND(D6="クヌギ",H6&gt;20),1.32,"")</f>
        <v/>
      </c>
      <c r="P6" s="399"/>
      <c r="Q6" s="409"/>
      <c r="R6" s="25">
        <f>IF(L5="実施済",K5*M6*N5*O6*P5*44/12,0)</f>
        <v>0</v>
      </c>
      <c r="S6" s="25" t="e">
        <f>R6*Q5</f>
        <v>#VALUE!</v>
      </c>
      <c r="T6" s="25" t="e">
        <f>SUM(R6:S6)</f>
        <v>#VALUE!</v>
      </c>
      <c r="U6" s="237" t="str">
        <f>U5</f>
        <v>スギ</v>
      </c>
      <c r="V6" s="443"/>
      <c r="W6" s="238">
        <f>W5</f>
        <v>1990</v>
      </c>
      <c r="X6" s="443"/>
      <c r="Y6" s="225">
        <v>2014</v>
      </c>
      <c r="Z6" s="220"/>
      <c r="AA6" s="443"/>
      <c r="AB6" s="239">
        <f>AB5</f>
        <v>5</v>
      </c>
      <c r="AC6" s="443"/>
      <c r="AD6" s="221">
        <v>7.82</v>
      </c>
      <c r="AE6" s="240" t="s">
        <v>272</v>
      </c>
      <c r="AF6" s="447"/>
      <c r="AG6" s="439"/>
    </row>
    <row r="7" spans="1:33" ht="14">
      <c r="A7" s="402"/>
      <c r="B7" s="412"/>
      <c r="C7" s="412"/>
      <c r="D7" s="169">
        <f t="shared" ref="D7:F22" si="1">D6</f>
        <v>0</v>
      </c>
      <c r="E7" s="169">
        <f t="shared" si="1"/>
        <v>0</v>
      </c>
      <c r="F7" s="169">
        <f t="shared" si="1"/>
        <v>0</v>
      </c>
      <c r="G7" s="167">
        <v>2015</v>
      </c>
      <c r="H7" s="165">
        <f t="shared" ref="H7:H22" si="2">H6+1</f>
        <v>2</v>
      </c>
      <c r="I7" s="426"/>
      <c r="J7" s="432"/>
      <c r="K7" s="171">
        <f>IF(OR(E7&gt;G7,F7="",OR(L5="未実施",L5="")),0,J5*0.9)</f>
        <v>0</v>
      </c>
      <c r="L7" s="436"/>
      <c r="M7" s="246"/>
      <c r="N7" s="429"/>
      <c r="O7" s="219" t="str">
        <f t="shared" si="0"/>
        <v/>
      </c>
      <c r="P7" s="399"/>
      <c r="Q7" s="409"/>
      <c r="R7" s="25">
        <f>IF(L5="実施済",K5*M7*N5*O7*P5*44/12,0)</f>
        <v>0</v>
      </c>
      <c r="S7" s="25" t="e">
        <f>R7*Q5</f>
        <v>#VALUE!</v>
      </c>
      <c r="T7" s="25" t="e">
        <f t="shared" ref="T7:T17" si="3">SUM(R7:S7)</f>
        <v>#VALUE!</v>
      </c>
      <c r="U7" s="237" t="str">
        <f t="shared" ref="U7:U22" si="4">U6</f>
        <v>スギ</v>
      </c>
      <c r="V7" s="443"/>
      <c r="W7" s="238">
        <f t="shared" ref="W7:W22" si="5">W6</f>
        <v>1990</v>
      </c>
      <c r="X7" s="443"/>
      <c r="Y7" s="225">
        <v>2015</v>
      </c>
      <c r="Z7" s="220"/>
      <c r="AA7" s="443"/>
      <c r="AB7" s="239">
        <f t="shared" ref="AB7:AB22" si="6">AB6</f>
        <v>5</v>
      </c>
      <c r="AC7" s="443"/>
      <c r="AD7" s="221">
        <v>7.82</v>
      </c>
      <c r="AE7" s="240" t="s">
        <v>272</v>
      </c>
      <c r="AF7" s="447"/>
      <c r="AG7" s="439"/>
    </row>
    <row r="8" spans="1:33" ht="14">
      <c r="A8" s="402"/>
      <c r="B8" s="412"/>
      <c r="C8" s="412"/>
      <c r="D8" s="169">
        <f t="shared" si="1"/>
        <v>0</v>
      </c>
      <c r="E8" s="169">
        <f t="shared" si="1"/>
        <v>0</v>
      </c>
      <c r="F8" s="169">
        <f t="shared" si="1"/>
        <v>0</v>
      </c>
      <c r="G8" s="167">
        <v>2016</v>
      </c>
      <c r="H8" s="165">
        <f t="shared" si="2"/>
        <v>3</v>
      </c>
      <c r="I8" s="426"/>
      <c r="J8" s="432"/>
      <c r="K8" s="171">
        <f>IF(OR(E8&gt;G8,F8="",OR(L5="未実施",L5="")),0,J5*0.9)</f>
        <v>0</v>
      </c>
      <c r="L8" s="436"/>
      <c r="M8" s="246"/>
      <c r="N8" s="429"/>
      <c r="O8" s="219" t="str">
        <f t="shared" si="0"/>
        <v/>
      </c>
      <c r="P8" s="399"/>
      <c r="Q8" s="409"/>
      <c r="R8" s="25">
        <f>IF(L5="実施済",K5*M8*N5*O8*P5*44/12,0)</f>
        <v>0</v>
      </c>
      <c r="S8" s="25" t="e">
        <f>R8*Q5</f>
        <v>#VALUE!</v>
      </c>
      <c r="T8" s="25" t="e">
        <f t="shared" si="3"/>
        <v>#VALUE!</v>
      </c>
      <c r="U8" s="237" t="str">
        <f t="shared" si="4"/>
        <v>スギ</v>
      </c>
      <c r="V8" s="443"/>
      <c r="W8" s="238">
        <f t="shared" si="5"/>
        <v>1990</v>
      </c>
      <c r="X8" s="443"/>
      <c r="Y8" s="225">
        <v>2016</v>
      </c>
      <c r="Z8" s="220">
        <v>18</v>
      </c>
      <c r="AA8" s="443"/>
      <c r="AB8" s="239">
        <f t="shared" si="6"/>
        <v>5</v>
      </c>
      <c r="AC8" s="443"/>
      <c r="AD8" s="221">
        <v>7.82</v>
      </c>
      <c r="AE8" s="240" t="s">
        <v>272</v>
      </c>
      <c r="AF8" s="447"/>
      <c r="AG8" s="439"/>
    </row>
    <row r="9" spans="1:33" ht="14">
      <c r="A9" s="402"/>
      <c r="B9" s="412"/>
      <c r="C9" s="412"/>
      <c r="D9" s="169">
        <f t="shared" si="1"/>
        <v>0</v>
      </c>
      <c r="E9" s="169">
        <f t="shared" si="1"/>
        <v>0</v>
      </c>
      <c r="F9" s="169">
        <f t="shared" si="1"/>
        <v>0</v>
      </c>
      <c r="G9" s="167">
        <v>2017</v>
      </c>
      <c r="H9" s="165">
        <f t="shared" si="2"/>
        <v>4</v>
      </c>
      <c r="I9" s="426"/>
      <c r="J9" s="432"/>
      <c r="K9" s="171">
        <f>IF(OR(E9&gt;G9,F9="",OR(L5="未実施",L5="")),0,J5*0.9)</f>
        <v>0</v>
      </c>
      <c r="L9" s="436"/>
      <c r="M9" s="246"/>
      <c r="N9" s="429"/>
      <c r="O9" s="219" t="str">
        <f t="shared" si="0"/>
        <v/>
      </c>
      <c r="P9" s="399"/>
      <c r="Q9" s="409"/>
      <c r="R9" s="25">
        <f>IF(L5="実施済",K5*M9*N5*O9*P5*44/12,0)</f>
        <v>0</v>
      </c>
      <c r="S9" s="25" t="e">
        <f>R9*Q5</f>
        <v>#VALUE!</v>
      </c>
      <c r="T9" s="25" t="e">
        <f t="shared" si="3"/>
        <v>#VALUE!</v>
      </c>
      <c r="U9" s="237" t="str">
        <f t="shared" si="4"/>
        <v>スギ</v>
      </c>
      <c r="V9" s="443"/>
      <c r="W9" s="238">
        <f t="shared" si="5"/>
        <v>1990</v>
      </c>
      <c r="X9" s="443"/>
      <c r="Y9" s="225">
        <v>2017</v>
      </c>
      <c r="Z9" s="220">
        <v>19</v>
      </c>
      <c r="AA9" s="443"/>
      <c r="AB9" s="239">
        <f t="shared" si="6"/>
        <v>5</v>
      </c>
      <c r="AC9" s="443"/>
      <c r="AD9" s="221">
        <v>7.82</v>
      </c>
      <c r="AE9" s="240" t="s">
        <v>272</v>
      </c>
      <c r="AF9" s="447"/>
      <c r="AG9" s="439"/>
    </row>
    <row r="10" spans="1:33" ht="14">
      <c r="A10" s="402"/>
      <c r="B10" s="412"/>
      <c r="C10" s="412"/>
      <c r="D10" s="169">
        <f t="shared" si="1"/>
        <v>0</v>
      </c>
      <c r="E10" s="169">
        <f t="shared" si="1"/>
        <v>0</v>
      </c>
      <c r="F10" s="169">
        <f t="shared" si="1"/>
        <v>0</v>
      </c>
      <c r="G10" s="167">
        <v>2018</v>
      </c>
      <c r="H10" s="165">
        <f t="shared" si="2"/>
        <v>5</v>
      </c>
      <c r="I10" s="426"/>
      <c r="J10" s="432"/>
      <c r="K10" s="171">
        <f>IF(OR(E10&gt;G10,F10="",OR(L5="未実施",L5="")),0,J5*0.9)</f>
        <v>0</v>
      </c>
      <c r="L10" s="436"/>
      <c r="M10" s="246"/>
      <c r="N10" s="429"/>
      <c r="O10" s="219" t="str">
        <f t="shared" si="0"/>
        <v/>
      </c>
      <c r="P10" s="399"/>
      <c r="Q10" s="409"/>
      <c r="R10" s="25">
        <f>IF(L5="実施済",K5*M10*N5*O10*P5*44/12,0)</f>
        <v>0</v>
      </c>
      <c r="S10" s="25" t="e">
        <f>R10*Q5</f>
        <v>#VALUE!</v>
      </c>
      <c r="T10" s="25" t="e">
        <f t="shared" si="3"/>
        <v>#VALUE!</v>
      </c>
      <c r="U10" s="237" t="str">
        <f t="shared" si="4"/>
        <v>スギ</v>
      </c>
      <c r="V10" s="443"/>
      <c r="W10" s="238">
        <f t="shared" si="5"/>
        <v>1990</v>
      </c>
      <c r="X10" s="443"/>
      <c r="Y10" s="225">
        <v>2018</v>
      </c>
      <c r="Z10" s="220">
        <v>20</v>
      </c>
      <c r="AA10" s="443"/>
      <c r="AB10" s="239">
        <f t="shared" si="6"/>
        <v>5</v>
      </c>
      <c r="AC10" s="443"/>
      <c r="AD10" s="221">
        <v>7.82</v>
      </c>
      <c r="AE10" s="240" t="s">
        <v>272</v>
      </c>
      <c r="AF10" s="447"/>
      <c r="AG10" s="439"/>
    </row>
    <row r="11" spans="1:33" ht="14">
      <c r="A11" s="402"/>
      <c r="B11" s="412"/>
      <c r="C11" s="412"/>
      <c r="D11" s="169">
        <f t="shared" si="1"/>
        <v>0</v>
      </c>
      <c r="E11" s="169">
        <f t="shared" si="1"/>
        <v>0</v>
      </c>
      <c r="F11" s="169">
        <f t="shared" si="1"/>
        <v>0</v>
      </c>
      <c r="G11" s="167">
        <v>2019</v>
      </c>
      <c r="H11" s="165">
        <f t="shared" si="2"/>
        <v>6</v>
      </c>
      <c r="I11" s="426"/>
      <c r="J11" s="432"/>
      <c r="K11" s="171">
        <f>IF(OR(E11&gt;G11,F11="",OR(L5="未実施",L5="")),0,J5*0.9)</f>
        <v>0</v>
      </c>
      <c r="L11" s="436"/>
      <c r="M11" s="246"/>
      <c r="N11" s="429"/>
      <c r="O11" s="219" t="str">
        <f t="shared" si="0"/>
        <v/>
      </c>
      <c r="P11" s="399"/>
      <c r="Q11" s="409"/>
      <c r="R11" s="25">
        <f>IF(L5="実施済",K5*M11*N5*O11*P5*44/12,0)</f>
        <v>0</v>
      </c>
      <c r="S11" s="25" t="e">
        <f>R11*Q5</f>
        <v>#VALUE!</v>
      </c>
      <c r="T11" s="25" t="e">
        <f t="shared" si="3"/>
        <v>#VALUE!</v>
      </c>
      <c r="U11" s="237" t="str">
        <f t="shared" si="4"/>
        <v>スギ</v>
      </c>
      <c r="V11" s="443"/>
      <c r="W11" s="238">
        <f t="shared" si="5"/>
        <v>1990</v>
      </c>
      <c r="X11" s="443"/>
      <c r="Y11" s="225">
        <v>2019</v>
      </c>
      <c r="Z11" s="220">
        <v>21</v>
      </c>
      <c r="AA11" s="443"/>
      <c r="AB11" s="239">
        <f t="shared" si="6"/>
        <v>5</v>
      </c>
      <c r="AC11" s="443"/>
      <c r="AD11" s="221">
        <v>7.82</v>
      </c>
      <c r="AE11" s="240" t="s">
        <v>272</v>
      </c>
      <c r="AF11" s="447"/>
      <c r="AG11" s="439"/>
    </row>
    <row r="12" spans="1:33" ht="14">
      <c r="A12" s="402"/>
      <c r="B12" s="412"/>
      <c r="C12" s="412"/>
      <c r="D12" s="169">
        <f t="shared" si="1"/>
        <v>0</v>
      </c>
      <c r="E12" s="169">
        <f t="shared" si="1"/>
        <v>0</v>
      </c>
      <c r="F12" s="169">
        <f t="shared" si="1"/>
        <v>0</v>
      </c>
      <c r="G12" s="167">
        <v>2020</v>
      </c>
      <c r="H12" s="165">
        <f t="shared" si="2"/>
        <v>7</v>
      </c>
      <c r="I12" s="426"/>
      <c r="J12" s="432"/>
      <c r="K12" s="171">
        <f>IF(OR(E12&gt;G12,F12="",OR(L5="未実施",L5="")),0,J5*0.9)</f>
        <v>0</v>
      </c>
      <c r="L12" s="436"/>
      <c r="M12" s="246"/>
      <c r="N12" s="429"/>
      <c r="O12" s="219" t="str">
        <f t="shared" si="0"/>
        <v/>
      </c>
      <c r="P12" s="399"/>
      <c r="Q12" s="409"/>
      <c r="R12" s="25">
        <f>IF(L5="実施済",K5*M12*N5*O12*P5*44/12,0)</f>
        <v>0</v>
      </c>
      <c r="S12" s="25" t="e">
        <f>R12*Q5</f>
        <v>#VALUE!</v>
      </c>
      <c r="T12" s="25" t="e">
        <f t="shared" si="3"/>
        <v>#VALUE!</v>
      </c>
      <c r="U12" s="237" t="str">
        <f t="shared" si="4"/>
        <v>スギ</v>
      </c>
      <c r="V12" s="443"/>
      <c r="W12" s="238">
        <f t="shared" si="5"/>
        <v>1990</v>
      </c>
      <c r="X12" s="443"/>
      <c r="Y12" s="225">
        <v>2020</v>
      </c>
      <c r="Z12" s="220">
        <v>22</v>
      </c>
      <c r="AA12" s="443"/>
      <c r="AB12" s="239">
        <f t="shared" si="6"/>
        <v>5</v>
      </c>
      <c r="AC12" s="443"/>
      <c r="AD12" s="221">
        <v>7.82</v>
      </c>
      <c r="AE12" s="240" t="s">
        <v>272</v>
      </c>
      <c r="AF12" s="447"/>
      <c r="AG12" s="439"/>
    </row>
    <row r="13" spans="1:33" ht="14">
      <c r="A13" s="402"/>
      <c r="B13" s="412"/>
      <c r="C13" s="412"/>
      <c r="D13" s="169">
        <f t="shared" si="1"/>
        <v>0</v>
      </c>
      <c r="E13" s="169">
        <f t="shared" si="1"/>
        <v>0</v>
      </c>
      <c r="F13" s="169">
        <f t="shared" si="1"/>
        <v>0</v>
      </c>
      <c r="G13" s="167">
        <v>2021</v>
      </c>
      <c r="H13" s="165">
        <f t="shared" si="2"/>
        <v>8</v>
      </c>
      <c r="I13" s="426"/>
      <c r="J13" s="432"/>
      <c r="K13" s="171">
        <f>IF(OR(E13&gt;G13,F13="",OR(L5="未実施",L5="")),0,J5*0.9)</f>
        <v>0</v>
      </c>
      <c r="L13" s="436"/>
      <c r="M13" s="246"/>
      <c r="N13" s="429"/>
      <c r="O13" s="219" t="str">
        <f t="shared" si="0"/>
        <v/>
      </c>
      <c r="P13" s="399"/>
      <c r="Q13" s="409"/>
      <c r="R13" s="25">
        <f>IF(L5="実施済",K5*M13*N5*O13*P5*44/12,0)</f>
        <v>0</v>
      </c>
      <c r="S13" s="25" t="e">
        <f>R13*Q5</f>
        <v>#VALUE!</v>
      </c>
      <c r="T13" s="25" t="e">
        <f t="shared" si="3"/>
        <v>#VALUE!</v>
      </c>
      <c r="U13" s="237" t="str">
        <f t="shared" si="4"/>
        <v>スギ</v>
      </c>
      <c r="V13" s="443"/>
      <c r="W13" s="238">
        <f t="shared" si="5"/>
        <v>1990</v>
      </c>
      <c r="X13" s="443"/>
      <c r="Y13" s="225">
        <v>2021</v>
      </c>
      <c r="Z13" s="220">
        <v>23</v>
      </c>
      <c r="AA13" s="443"/>
      <c r="AB13" s="239">
        <f t="shared" si="6"/>
        <v>5</v>
      </c>
      <c r="AC13" s="443"/>
      <c r="AD13" s="221">
        <v>7.82</v>
      </c>
      <c r="AE13" s="240" t="s">
        <v>272</v>
      </c>
      <c r="AF13" s="447"/>
      <c r="AG13" s="439"/>
    </row>
    <row r="14" spans="1:33" ht="14">
      <c r="A14" s="402"/>
      <c r="B14" s="412"/>
      <c r="C14" s="412"/>
      <c r="D14" s="169">
        <f t="shared" si="1"/>
        <v>0</v>
      </c>
      <c r="E14" s="169">
        <f t="shared" si="1"/>
        <v>0</v>
      </c>
      <c r="F14" s="169">
        <f t="shared" si="1"/>
        <v>0</v>
      </c>
      <c r="G14" s="167">
        <v>2022</v>
      </c>
      <c r="H14" s="165">
        <f t="shared" si="2"/>
        <v>9</v>
      </c>
      <c r="I14" s="426"/>
      <c r="J14" s="432"/>
      <c r="K14" s="171">
        <f>IF(OR(E14&gt;G14,F14="",OR(L5="未実施",L5="")),0,J5*0.9)</f>
        <v>0</v>
      </c>
      <c r="L14" s="436"/>
      <c r="M14" s="246"/>
      <c r="N14" s="429"/>
      <c r="O14" s="219" t="str">
        <f t="shared" si="0"/>
        <v/>
      </c>
      <c r="P14" s="399"/>
      <c r="Q14" s="409"/>
      <c r="R14" s="25">
        <f>IF(L5="実施済",K5*M14*N5*O14*P5*44/12,0)</f>
        <v>0</v>
      </c>
      <c r="S14" s="25" t="e">
        <f>R14*Q5</f>
        <v>#VALUE!</v>
      </c>
      <c r="T14" s="25" t="e">
        <f t="shared" si="3"/>
        <v>#VALUE!</v>
      </c>
      <c r="U14" s="237" t="str">
        <f t="shared" si="4"/>
        <v>スギ</v>
      </c>
      <c r="V14" s="443"/>
      <c r="W14" s="238">
        <f t="shared" si="5"/>
        <v>1990</v>
      </c>
      <c r="X14" s="443"/>
      <c r="Y14" s="225">
        <v>2022</v>
      </c>
      <c r="Z14" s="220">
        <v>24</v>
      </c>
      <c r="AA14" s="443"/>
      <c r="AB14" s="239">
        <f t="shared" si="6"/>
        <v>5</v>
      </c>
      <c r="AC14" s="443"/>
      <c r="AD14" s="221">
        <v>7.82</v>
      </c>
      <c r="AE14" s="240" t="s">
        <v>272</v>
      </c>
      <c r="AF14" s="447"/>
      <c r="AG14" s="439"/>
    </row>
    <row r="15" spans="1:33" ht="14">
      <c r="A15" s="402"/>
      <c r="B15" s="412"/>
      <c r="C15" s="412"/>
      <c r="D15" s="169">
        <f t="shared" si="1"/>
        <v>0</v>
      </c>
      <c r="E15" s="169">
        <f t="shared" si="1"/>
        <v>0</v>
      </c>
      <c r="F15" s="169">
        <f t="shared" si="1"/>
        <v>0</v>
      </c>
      <c r="G15" s="167">
        <v>2023</v>
      </c>
      <c r="H15" s="165">
        <f t="shared" si="2"/>
        <v>10</v>
      </c>
      <c r="I15" s="426"/>
      <c r="J15" s="432"/>
      <c r="K15" s="171">
        <f>IF(OR(E15&gt;G15,F15="",OR(L5="未実施",L5="")),0,J5*0.9)</f>
        <v>0</v>
      </c>
      <c r="L15" s="436"/>
      <c r="M15" s="246"/>
      <c r="N15" s="429"/>
      <c r="O15" s="219" t="str">
        <f t="shared" si="0"/>
        <v/>
      </c>
      <c r="P15" s="399"/>
      <c r="Q15" s="409"/>
      <c r="R15" s="25">
        <f>IF(L5="実施済",K5*M15*N5*O15*P5*44/12,0)</f>
        <v>0</v>
      </c>
      <c r="S15" s="25" t="e">
        <f>R15*Q5</f>
        <v>#VALUE!</v>
      </c>
      <c r="T15" s="25" t="e">
        <f t="shared" si="3"/>
        <v>#VALUE!</v>
      </c>
      <c r="U15" s="237" t="str">
        <f t="shared" si="4"/>
        <v>スギ</v>
      </c>
      <c r="V15" s="443"/>
      <c r="W15" s="238">
        <f t="shared" si="5"/>
        <v>1990</v>
      </c>
      <c r="X15" s="443"/>
      <c r="Y15" s="225">
        <v>2023</v>
      </c>
      <c r="Z15" s="220">
        <v>25</v>
      </c>
      <c r="AA15" s="443"/>
      <c r="AB15" s="239">
        <f t="shared" si="6"/>
        <v>5</v>
      </c>
      <c r="AC15" s="443"/>
      <c r="AD15" s="221">
        <v>7.82</v>
      </c>
      <c r="AE15" s="240" t="s">
        <v>272</v>
      </c>
      <c r="AF15" s="447"/>
      <c r="AG15" s="439"/>
    </row>
    <row r="16" spans="1:33" ht="14">
      <c r="A16" s="402"/>
      <c r="B16" s="412"/>
      <c r="C16" s="412"/>
      <c r="D16" s="169">
        <f t="shared" si="1"/>
        <v>0</v>
      </c>
      <c r="E16" s="169">
        <f t="shared" si="1"/>
        <v>0</v>
      </c>
      <c r="F16" s="169">
        <f t="shared" si="1"/>
        <v>0</v>
      </c>
      <c r="G16" s="167">
        <v>2024</v>
      </c>
      <c r="H16" s="165">
        <f t="shared" si="2"/>
        <v>11</v>
      </c>
      <c r="I16" s="426"/>
      <c r="J16" s="432"/>
      <c r="K16" s="171">
        <f>IF(OR(E16&gt;G16,F16="",OR(L5="未実施",L5="")),0,J5*0.9)</f>
        <v>0</v>
      </c>
      <c r="L16" s="436"/>
      <c r="M16" s="247"/>
      <c r="N16" s="429"/>
      <c r="O16" s="219" t="str">
        <f t="shared" si="0"/>
        <v/>
      </c>
      <c r="P16" s="399"/>
      <c r="Q16" s="409"/>
      <c r="R16" s="25">
        <f>IF(L5="実施済",K5*M16*N5*O16*P5*44/12,0)</f>
        <v>0</v>
      </c>
      <c r="S16" s="25" t="e">
        <f>R16*Q5</f>
        <v>#VALUE!</v>
      </c>
      <c r="T16" s="25" t="e">
        <f t="shared" si="3"/>
        <v>#VALUE!</v>
      </c>
      <c r="U16" s="237" t="str">
        <f t="shared" si="4"/>
        <v>スギ</v>
      </c>
      <c r="V16" s="443"/>
      <c r="W16" s="238">
        <f t="shared" si="5"/>
        <v>1990</v>
      </c>
      <c r="X16" s="443"/>
      <c r="Y16" s="225">
        <v>2024</v>
      </c>
      <c r="Z16" s="220"/>
      <c r="AA16" s="443"/>
      <c r="AB16" s="239">
        <f t="shared" si="6"/>
        <v>5</v>
      </c>
      <c r="AC16" s="443"/>
      <c r="AD16" s="221">
        <v>7.82</v>
      </c>
      <c r="AE16" s="240" t="s">
        <v>272</v>
      </c>
      <c r="AF16" s="447"/>
      <c r="AG16" s="439"/>
    </row>
    <row r="17" spans="1:33" ht="14">
      <c r="A17" s="402"/>
      <c r="B17" s="412"/>
      <c r="C17" s="412"/>
      <c r="D17" s="169">
        <f t="shared" si="1"/>
        <v>0</v>
      </c>
      <c r="E17" s="169">
        <f t="shared" si="1"/>
        <v>0</v>
      </c>
      <c r="F17" s="169">
        <f t="shared" si="1"/>
        <v>0</v>
      </c>
      <c r="G17" s="167">
        <v>2025</v>
      </c>
      <c r="H17" s="165">
        <f t="shared" si="2"/>
        <v>12</v>
      </c>
      <c r="I17" s="426"/>
      <c r="J17" s="432"/>
      <c r="K17" s="171">
        <f>IF(OR(E17&gt;G17,F17="",OR(L5="未実施",L5="")),0,J5*0.9)</f>
        <v>0</v>
      </c>
      <c r="L17" s="436"/>
      <c r="M17" s="247"/>
      <c r="N17" s="429"/>
      <c r="O17" s="219" t="str">
        <f t="shared" si="0"/>
        <v/>
      </c>
      <c r="P17" s="399"/>
      <c r="Q17" s="409"/>
      <c r="R17" s="25">
        <f>IF(L5="実施済",K5*M17*N5*O17*P5*44/12,0)</f>
        <v>0</v>
      </c>
      <c r="S17" s="25" t="e">
        <f>R17*Q5</f>
        <v>#VALUE!</v>
      </c>
      <c r="T17" s="25" t="e">
        <f t="shared" si="3"/>
        <v>#VALUE!</v>
      </c>
      <c r="U17" s="237" t="str">
        <f t="shared" si="4"/>
        <v>スギ</v>
      </c>
      <c r="V17" s="443"/>
      <c r="W17" s="238">
        <f t="shared" si="5"/>
        <v>1990</v>
      </c>
      <c r="X17" s="443"/>
      <c r="Y17" s="225">
        <v>2025</v>
      </c>
      <c r="Z17" s="220"/>
      <c r="AA17" s="443"/>
      <c r="AB17" s="239">
        <f t="shared" si="6"/>
        <v>5</v>
      </c>
      <c r="AC17" s="443"/>
      <c r="AD17" s="221">
        <v>7.82</v>
      </c>
      <c r="AE17" s="240" t="s">
        <v>272</v>
      </c>
      <c r="AF17" s="447"/>
      <c r="AG17" s="439"/>
    </row>
    <row r="18" spans="1:33" ht="14">
      <c r="A18" s="402"/>
      <c r="B18" s="412"/>
      <c r="C18" s="412"/>
      <c r="D18" s="169">
        <f t="shared" si="1"/>
        <v>0</v>
      </c>
      <c r="E18" s="169">
        <f t="shared" si="1"/>
        <v>0</v>
      </c>
      <c r="F18" s="169">
        <f t="shared" si="1"/>
        <v>0</v>
      </c>
      <c r="G18" s="167">
        <v>2026</v>
      </c>
      <c r="H18" s="165">
        <f t="shared" si="2"/>
        <v>13</v>
      </c>
      <c r="I18" s="426"/>
      <c r="J18" s="432"/>
      <c r="K18" s="171">
        <f>IF(OR(E18&gt;G18,F18="",OR(L5="未実施",L5="")),0,J5*0.9)</f>
        <v>0</v>
      </c>
      <c r="L18" s="436"/>
      <c r="M18" s="247"/>
      <c r="N18" s="429"/>
      <c r="O18" s="219" t="str">
        <f t="shared" si="0"/>
        <v/>
      </c>
      <c r="P18" s="399"/>
      <c r="Q18" s="409"/>
      <c r="R18" s="25">
        <f>IF(L5="実施済",K5*M18*N5*O18*P5*44/12,0)</f>
        <v>0</v>
      </c>
      <c r="S18" s="25" t="e">
        <f>R18*Q5</f>
        <v>#VALUE!</v>
      </c>
      <c r="T18" s="25" t="e">
        <f t="shared" ref="T18:T24" si="7">SUM(R18:S18)</f>
        <v>#VALUE!</v>
      </c>
      <c r="U18" s="237" t="str">
        <f t="shared" si="4"/>
        <v>スギ</v>
      </c>
      <c r="V18" s="444"/>
      <c r="W18" s="238">
        <f t="shared" si="5"/>
        <v>1990</v>
      </c>
      <c r="X18" s="444"/>
      <c r="Y18" s="225">
        <v>2026</v>
      </c>
      <c r="Z18" s="228"/>
      <c r="AA18" s="444"/>
      <c r="AB18" s="239">
        <f t="shared" si="6"/>
        <v>5</v>
      </c>
      <c r="AC18" s="444"/>
      <c r="AD18" s="221"/>
      <c r="AE18" s="240" t="s">
        <v>272</v>
      </c>
      <c r="AF18" s="448"/>
      <c r="AG18" s="440"/>
    </row>
    <row r="19" spans="1:33" ht="14">
      <c r="A19" s="402"/>
      <c r="B19" s="412"/>
      <c r="C19" s="412"/>
      <c r="D19" s="169">
        <f t="shared" si="1"/>
        <v>0</v>
      </c>
      <c r="E19" s="169">
        <f t="shared" si="1"/>
        <v>0</v>
      </c>
      <c r="F19" s="169">
        <f t="shared" si="1"/>
        <v>0</v>
      </c>
      <c r="G19" s="167">
        <v>2027</v>
      </c>
      <c r="H19" s="165">
        <f t="shared" si="2"/>
        <v>14</v>
      </c>
      <c r="I19" s="426"/>
      <c r="J19" s="432"/>
      <c r="K19" s="171">
        <f>IF(OR(E19&gt;G19,F19="",OR(L5="未実施",L5="")),0,J5*0.9)</f>
        <v>0</v>
      </c>
      <c r="L19" s="436"/>
      <c r="M19" s="247"/>
      <c r="N19" s="429"/>
      <c r="O19" s="219" t="str">
        <f t="shared" si="0"/>
        <v/>
      </c>
      <c r="P19" s="399"/>
      <c r="Q19" s="409"/>
      <c r="R19" s="25">
        <f>IF(L5="実施済",K5*M19*N5*O19*P5*44/12,0)</f>
        <v>0</v>
      </c>
      <c r="S19" s="25" t="e">
        <f>R19*Q5</f>
        <v>#VALUE!</v>
      </c>
      <c r="T19" s="25" t="e">
        <f t="shared" si="7"/>
        <v>#VALUE!</v>
      </c>
      <c r="U19" s="237" t="str">
        <f t="shared" si="4"/>
        <v>スギ</v>
      </c>
      <c r="V19" s="444"/>
      <c r="W19" s="238">
        <f t="shared" si="5"/>
        <v>1990</v>
      </c>
      <c r="X19" s="444"/>
      <c r="Y19" s="225">
        <v>2027</v>
      </c>
      <c r="Z19" s="220"/>
      <c r="AA19" s="444"/>
      <c r="AB19" s="239">
        <f t="shared" si="6"/>
        <v>5</v>
      </c>
      <c r="AC19" s="444"/>
      <c r="AD19" s="221"/>
      <c r="AE19" s="240" t="s">
        <v>272</v>
      </c>
      <c r="AF19" s="448"/>
      <c r="AG19" s="440"/>
    </row>
    <row r="20" spans="1:33" ht="14">
      <c r="A20" s="402"/>
      <c r="B20" s="412"/>
      <c r="C20" s="412"/>
      <c r="D20" s="169">
        <f t="shared" si="1"/>
        <v>0</v>
      </c>
      <c r="E20" s="169">
        <f t="shared" si="1"/>
        <v>0</v>
      </c>
      <c r="F20" s="169">
        <f t="shared" si="1"/>
        <v>0</v>
      </c>
      <c r="G20" s="167">
        <v>2028</v>
      </c>
      <c r="H20" s="165">
        <f t="shared" si="2"/>
        <v>15</v>
      </c>
      <c r="I20" s="426"/>
      <c r="J20" s="432"/>
      <c r="K20" s="171">
        <f>IF(OR(E20&gt;G20,F20="",OR(L5="未実施",L5="")),0,J5*0.9)</f>
        <v>0</v>
      </c>
      <c r="L20" s="436"/>
      <c r="M20" s="247"/>
      <c r="N20" s="429"/>
      <c r="O20" s="219" t="str">
        <f t="shared" si="0"/>
        <v/>
      </c>
      <c r="P20" s="399"/>
      <c r="Q20" s="409"/>
      <c r="R20" s="25">
        <f>IF(L5="実施済",K5*M20*N5*O20*P5*44/12,0)</f>
        <v>0</v>
      </c>
      <c r="S20" s="25" t="e">
        <f>R20*Q5</f>
        <v>#VALUE!</v>
      </c>
      <c r="T20" s="25" t="e">
        <f t="shared" si="7"/>
        <v>#VALUE!</v>
      </c>
      <c r="U20" s="237" t="str">
        <f t="shared" si="4"/>
        <v>スギ</v>
      </c>
      <c r="V20" s="444"/>
      <c r="W20" s="238">
        <f t="shared" si="5"/>
        <v>1990</v>
      </c>
      <c r="X20" s="444"/>
      <c r="Y20" s="225">
        <v>2028</v>
      </c>
      <c r="Z20" s="220"/>
      <c r="AA20" s="444"/>
      <c r="AB20" s="239">
        <f t="shared" si="6"/>
        <v>5</v>
      </c>
      <c r="AC20" s="444"/>
      <c r="AD20" s="221"/>
      <c r="AE20" s="240" t="s">
        <v>272</v>
      </c>
      <c r="AF20" s="448"/>
      <c r="AG20" s="440"/>
    </row>
    <row r="21" spans="1:33" ht="14">
      <c r="A21" s="402"/>
      <c r="B21" s="412"/>
      <c r="C21" s="412"/>
      <c r="D21" s="169">
        <f t="shared" si="1"/>
        <v>0</v>
      </c>
      <c r="E21" s="169">
        <f t="shared" si="1"/>
        <v>0</v>
      </c>
      <c r="F21" s="169">
        <f t="shared" si="1"/>
        <v>0</v>
      </c>
      <c r="G21" s="167">
        <v>2029</v>
      </c>
      <c r="H21" s="165">
        <f t="shared" si="2"/>
        <v>16</v>
      </c>
      <c r="I21" s="426"/>
      <c r="J21" s="432"/>
      <c r="K21" s="171">
        <f>IF(OR(E21&gt;G21,F21="",OR(L5="未実施",L5="")),0,J5*0.9)</f>
        <v>0</v>
      </c>
      <c r="L21" s="436"/>
      <c r="M21" s="247"/>
      <c r="N21" s="429"/>
      <c r="O21" s="219" t="str">
        <f t="shared" si="0"/>
        <v/>
      </c>
      <c r="P21" s="399"/>
      <c r="Q21" s="409"/>
      <c r="R21" s="25">
        <f>IF(L5="実施済",K5*M21*N5*O21*P5*44/12,0)</f>
        <v>0</v>
      </c>
      <c r="S21" s="25" t="e">
        <f>R21*Q5</f>
        <v>#VALUE!</v>
      </c>
      <c r="T21" s="25" t="e">
        <f t="shared" si="7"/>
        <v>#VALUE!</v>
      </c>
      <c r="U21" s="237" t="str">
        <f t="shared" si="4"/>
        <v>スギ</v>
      </c>
      <c r="V21" s="444"/>
      <c r="W21" s="238">
        <f t="shared" si="5"/>
        <v>1990</v>
      </c>
      <c r="X21" s="444"/>
      <c r="Y21" s="225">
        <v>2029</v>
      </c>
      <c r="Z21" s="220"/>
      <c r="AA21" s="444"/>
      <c r="AB21" s="239">
        <f t="shared" si="6"/>
        <v>5</v>
      </c>
      <c r="AC21" s="444"/>
      <c r="AD21" s="221"/>
      <c r="AE21" s="240" t="s">
        <v>272</v>
      </c>
      <c r="AF21" s="448"/>
      <c r="AG21" s="440"/>
    </row>
    <row r="22" spans="1:33" ht="14.5" thickBot="1">
      <c r="A22" s="403"/>
      <c r="B22" s="413"/>
      <c r="C22" s="413"/>
      <c r="D22" s="169">
        <f t="shared" si="1"/>
        <v>0</v>
      </c>
      <c r="E22" s="169">
        <f t="shared" si="1"/>
        <v>0</v>
      </c>
      <c r="F22" s="169">
        <f t="shared" si="1"/>
        <v>0</v>
      </c>
      <c r="G22" s="168">
        <v>2030</v>
      </c>
      <c r="H22" s="165">
        <f t="shared" si="2"/>
        <v>17</v>
      </c>
      <c r="I22" s="427"/>
      <c r="J22" s="433"/>
      <c r="K22" s="172">
        <f>IF(OR(E22&gt;G22,F22="",OR(L5="未実施",L5="")),0,J5*0.9)</f>
        <v>0</v>
      </c>
      <c r="L22" s="437"/>
      <c r="M22" s="248"/>
      <c r="N22" s="430"/>
      <c r="O22" s="222" t="str">
        <f t="shared" si="0"/>
        <v/>
      </c>
      <c r="P22" s="400"/>
      <c r="Q22" s="410"/>
      <c r="R22" s="150">
        <f>IF(L5="実施済",K5*M22*N5*O22*P5*44/12,0)</f>
        <v>0</v>
      </c>
      <c r="S22" s="150" t="e">
        <f>R22*Q5</f>
        <v>#VALUE!</v>
      </c>
      <c r="T22" s="150" t="e">
        <f t="shared" si="7"/>
        <v>#VALUE!</v>
      </c>
      <c r="U22" s="241" t="str">
        <f t="shared" si="4"/>
        <v>スギ</v>
      </c>
      <c r="V22" s="445"/>
      <c r="W22" s="242">
        <f t="shared" si="5"/>
        <v>1990</v>
      </c>
      <c r="X22" s="445"/>
      <c r="Y22" s="226">
        <v>2030</v>
      </c>
      <c r="Z22" s="223"/>
      <c r="AA22" s="445"/>
      <c r="AB22" s="243">
        <f t="shared" si="6"/>
        <v>5</v>
      </c>
      <c r="AC22" s="445"/>
      <c r="AD22" s="224"/>
      <c r="AE22" s="244" t="s">
        <v>272</v>
      </c>
      <c r="AF22" s="449"/>
      <c r="AG22" s="441"/>
    </row>
    <row r="23" spans="1:33" ht="14">
      <c r="A23" s="401"/>
      <c r="B23" s="411"/>
      <c r="C23" s="411"/>
      <c r="D23" s="249"/>
      <c r="E23" s="249"/>
      <c r="F23" s="249"/>
      <c r="G23" s="166">
        <v>2013</v>
      </c>
      <c r="H23" s="215"/>
      <c r="I23" s="425"/>
      <c r="J23" s="431"/>
      <c r="K23" s="170">
        <f>IF(OR(E23&gt;G23,F23="",OR(L23="未実施",L23="")),0,J23*0.9)</f>
        <v>0</v>
      </c>
      <c r="L23" s="435"/>
      <c r="M23" s="245"/>
      <c r="N23" s="428" t="str">
        <f>IF(D23="スギ",0.314,"")&amp;IF(D23="ヒノキ",0.407,"")&amp;IF(D23="サワラ",0.287,"")&amp;IF(D23="アカマツ",0.451,"")&amp;IF(D23="クロマツ",0.464,"")&amp;IF(D23="ヒバ",0.412,"")&amp;IF(D23="カラマツ",0.404,"")&amp;IF(D23="モミ",0.423,"")&amp;IF(D23="トドマツ",0.318,"")&amp;IF(D23="ツガ",0.464,"")&amp;IF(D23="エゾマツ",0.357,"")&amp;IF(D23="アカエゾマツ",0.362,"")&amp;IF(D23="マキ",0.455,"")&amp;IF(D23="イチイ",0.454,"")&amp;IF(D23="イチョウ",0.45,"")&amp;IF(D23="外来針葉樹",0.32,"")&amp;IF(D23="ブナ",0.573,"")&amp;IF(D23="カシ",0.646,"")&amp;IF(D23="クリ",0.419,"")&amp;IF(D23="クヌギ",0.668,"")&amp;IF(D23="ナラ",0.624,"")&amp;IF(D23="ドノロキ",0.291,"")&amp;IF(D23="ハンノキ",0.454,"")&amp;IF(D23="ニレ",0.494,"")&amp;IF(D23="ケヤキ",0.611,"")&amp;IF(D23="カツラ",0.454,"")&amp;IF(D23="ホオノキ",0.386,"")&amp;IF(D23="カエデ",0.519,"")&amp;IF(D23="キハダ",0.344,"")&amp;IF(D23="シナノキ",0.369,"")&amp;IF(D23="センノキ",0.398,"")&amp;IF(D23="キリ",0.234,"")&amp;IF(D23="外来広葉樹",0.66,"")&amp;IF(D23="カンバ",0.468,"")</f>
        <v/>
      </c>
      <c r="O23" s="216" t="str">
        <f>IF(AND(D23="スギ",H23&lt;=20),1.57,"")&amp;IF(AND(D23="スギ",H23&gt;20),1.23,"")&amp;IF(AND(D23="ヒノキ",H23&lt;=20),1.55,"")&amp;IF(AND(D23="ヒノキ",H23&gt;20),1.24,"")&amp;IF(AND(D23="サワラ",H23&lt;=20),1.55,"")&amp;IF(AND(D23="サワラ",H23&gt;20),1.24,"")&amp;IF(AND(D23="アカマツ",H23&lt;=20),1.63,"")&amp;IF(AND(D23="アカマツ",H23&gt;20),1.23,"")&amp;IF(AND(D23="クロマツ",H23&lt;=20),1.39,"")&amp;IF(AND(D23="クロマツ",H23&gt;20),1.36,"")&amp;IF(AND(D23="ヒバ",H23&lt;=20),2.38,"")&amp;IF(AND(D23="ヒバ",H23&gt;20),1.41,"")&amp;IF(AND(D23="カラマツ",H23&lt;=20),1.5,"")&amp;IF(AND(D23="カラマツ",H23&gt;20),1.15,"")&amp;IF(D23="モミ",1.4,"")&amp;IF(AND(D23="トドマツ",H23&lt;=20),1.88,"")&amp;IF(AND(D23="トドマツ",H23&gt;20),1.38,"")&amp;IF(D23="ツガ",1.4,"")&amp;IF(AND(D23="エゾマツ",H23&lt;=20),2.18,"")&amp;IF(AND(D23="エゾマツ",H23&gt;20),1.48,"")&amp;IF(AND(D23="アカエゾマツ",D23&lt;=20),2.17,"")&amp;IF(AND(D23="アカエゾマツ",D23&gt;20),1.67,"")&amp;IF(AND(D23="マキ",D23&lt;=20),1.39,"")&amp;IF(AND(D23="マキ",D23&gt;20),1.23,"")&amp;IF(AND(D23="イチイ",H23&lt;=20),1.39,"")&amp;IF(AND(D23="イチイ",H23&gt;20),1.23,"")&amp;IF(AND(D23="イチョウ",H23&lt;=20),1.5,"")&amp;IF(AND(D23="イチョウ",H23&gt;20),1.15,"")&amp;IF(D23="外来針葉樹",1.41,"")&amp;IF(AND(D23="クヌギ",H23&lt;=20),1.36,"")&amp;IF(AND(D23="クヌギ",H23&gt;20),1.32,"")</f>
        <v/>
      </c>
      <c r="P23" s="398" t="str">
        <f>IF(OR(D23="スギ",D23="ヒノキ",D23="サワラ",D23="アカマツ",D23="クロマツ",D23="ヒバ",D23="カラマツ",D23="モミ",D23="トドマツ",D23="ツガ",D23="エゾマツ",D23="アカエゾマツ",D23="マキ",D23="イチイ",D23="イチョウ",D23="外来針葉樹",D23="その他針葉樹"),0.51,IF(OR(D23="ブナ",D23="カシ",D23="クリ",D23="クヌギ",D23="ナラ",D23="ドロノキ",D23="ハンノキ",D23="ニレ",D23="ケヤキ",D23="カツラ",D23="ホオノキ",D23="カエデ",D23="キハダ",D23="シナノキ",D23="センノキ", D23="キリ", D23="カンバ",D23="外来広葉樹",D23="その他広葉樹"),0.48,""))</f>
        <v/>
      </c>
      <c r="Q23" s="408" t="str">
        <f>IF(D23="スギ",0.25,"")&amp;IF(D23="ヒノキ",0.26,"")&amp;IF(D23="サワラ",0.26,"")&amp;IF(D23="アカマツ",0.26,"")&amp;IF(D23="クロマツ",0.34,"")&amp;IF(D23="ヒバ",0.2,"")&amp;IF(D23="カラマツ",0.29,"")&amp;IF(D23="モミ",0.4,"")&amp;IF(D23="トドマツ",0.21,"")&amp;IF(D23="ツガ",0.4,"")&amp;IF(D23="エゾマツ",0.23,"")&amp;IF(D23="アカエゾマツ",0.21,"")&amp;IF(D23="マキ",0.2,"")&amp;IF(D23="イチイ",0.2,"")&amp;IF(D23="イチョウ",0.2,"")&amp;IF(D23="外来針葉樹",0.17,"")&amp;IF(D23="ブナ",0.26,"")&amp;IF(D23="カシ",0.26,"")&amp;IF(D23="クリ",0.26,"")&amp;IF(D23="クヌギ",0.26,"")&amp;IF(D23="ナラ",0.26,"")&amp;IF(D23="ドノロキ",0.26,"")&amp;IF(D23="ハンノキ",0.26,"")&amp;IF(D23="ニレ",0.26,"")&amp;IF(D23="ケヤキ",0.26,"")&amp;IF(D23="カツラ",0.26,"")&amp;IF(D23="ホオノキ",0.26,"")&amp;IF(D23="カエデ",0.26,"")&amp;IF(D23="キハダ",0.26,"")&amp;IF(D23="シナノキ",0.26,"")&amp;IF(D23="センノキ",0.26,"")&amp;IF(D23="キリ",0.26,"")&amp;IF(D23="外来広葉樹",0.16,"")&amp;IF(D23="カンバ",0.26,"")&amp;IF(D23="その他広葉樹",0.26,"")</f>
        <v/>
      </c>
      <c r="R23" s="24">
        <f>IF(L23="実施済",K23*M23*N23*O23*P23*44/12,0)</f>
        <v>0</v>
      </c>
      <c r="S23" s="25" t="e">
        <f>R23*Q23</f>
        <v>#VALUE!</v>
      </c>
      <c r="T23" s="25" t="e">
        <f t="shared" si="7"/>
        <v>#VALUE!</v>
      </c>
      <c r="U23" s="229" t="s">
        <v>239</v>
      </c>
      <c r="V23" s="442" t="str">
        <f>IF(D23=U23,"○","×")</f>
        <v>×</v>
      </c>
      <c r="W23" s="230">
        <v>1990</v>
      </c>
      <c r="X23" s="442" t="str">
        <f>IF(E23=W23,"○","×")</f>
        <v>×</v>
      </c>
      <c r="Y23" s="227">
        <v>2013</v>
      </c>
      <c r="Z23" s="217"/>
      <c r="AA23" s="442" t="str">
        <f>IF(OR(H23=Z23,H24=Z24,H25=Z25,H26=Z26,H23=Z23,H27=Z27,H28=Z28,H29=Z29,H30=Z30,H31=Z31,H32=Z32,H33=Z33,H34=Z34,H35=Z35,H36=Z36,H37=Z37,H38=Z38,H39=Z39,H40=Z40),"○","×")</f>
        <v>○</v>
      </c>
      <c r="AB23" s="231">
        <v>5</v>
      </c>
      <c r="AC23" s="442" t="str">
        <f>IF(J23=AB23,"○","×")</f>
        <v>×</v>
      </c>
      <c r="AD23" s="218">
        <v>7.82</v>
      </c>
      <c r="AE23" s="236" t="s">
        <v>272</v>
      </c>
      <c r="AF23" s="446" t="s">
        <v>273</v>
      </c>
      <c r="AG23" s="438"/>
    </row>
    <row r="24" spans="1:33" ht="14">
      <c r="A24" s="402"/>
      <c r="B24" s="412"/>
      <c r="C24" s="412"/>
      <c r="D24" s="169">
        <f>D23</f>
        <v>0</v>
      </c>
      <c r="E24" s="169">
        <f>E23</f>
        <v>0</v>
      </c>
      <c r="F24" s="169">
        <f>F23</f>
        <v>0</v>
      </c>
      <c r="G24" s="167">
        <v>2014</v>
      </c>
      <c r="H24" s="165">
        <f>H23+1</f>
        <v>1</v>
      </c>
      <c r="I24" s="426"/>
      <c r="J24" s="432"/>
      <c r="K24" s="171">
        <f>IF(OR(E24&gt;G24,F24="",OR(L23="未実施",L23="")),0,J23*0.9)</f>
        <v>0</v>
      </c>
      <c r="L24" s="436"/>
      <c r="M24" s="246"/>
      <c r="N24" s="429"/>
      <c r="O24" s="219" t="str">
        <f t="shared" ref="O24:O40" si="8">IF(AND(D24="スギ",H24&lt;=20),1.57,"")&amp;IF(AND(D24="スギ",H24&gt;20),1.23,"")&amp;IF(AND(D24="ヒノキ",H24&lt;=20),1.55,"")&amp;IF(AND(D24="ヒノキ",H24&gt;20),1.24,"")&amp;IF(AND(D24="サワラ",H24&lt;=20),1.55,"")&amp;IF(AND(D24="サワラ",H24&gt;20),1.24,"")&amp;IF(AND(D24="アカマツ",H24&lt;=20),1.63,"")&amp;IF(AND(D24="アカマツ",H24&gt;20),1.23,"")&amp;IF(AND(D24="クロマツ",H24&lt;=20),1.39,"")&amp;IF(AND(D24="クロマツ",H24&gt;20),1.36,"")&amp;IF(AND(D24="ヒバ",H24&lt;=20),2.38,"")&amp;IF(AND(D24="ヒバ",H24&gt;20),1.41,"")&amp;IF(AND(D24="カラマツ",H24&lt;=20),1.5,"")&amp;IF(AND(D24="カラマツ",H24&gt;20),1.15,"")&amp;IF(D24="モミ",1.4,"")&amp;IF(AND(D24="トドマツ",H24&lt;=20),1.88,"")&amp;IF(AND(D24="トドマツ",H24&gt;20),1.38,"")&amp;IF(D24="ツガ",1.4,"")&amp;IF(AND(D24="エゾマツ",H24&lt;=20),2.18,"")&amp;IF(AND(D24="エゾマツ",H24&gt;20),1.48,"")&amp;IF(AND(D24="アカエゾマツ",D24&lt;=20),2.17,"")&amp;IF(AND(D24="アカエゾマツ",D24&gt;20),1.67,"")&amp;IF(AND(D24="マキ",D24&lt;=20),1.39,"")&amp;IF(AND(D24="マキ",D24&gt;20),1.23,"")&amp;IF(AND(D24="イチイ",H24&lt;=20),1.39,"")&amp;IF(AND(D24="イチイ",H24&gt;20),1.23,"")&amp;IF(AND(D24="イチョウ",H24&lt;=20),1.5,"")&amp;IF(AND(D24="イチョウ",H24&gt;20),1.15,"")&amp;IF(D24="外来針葉樹",1.41,"")&amp;IF(AND(D24="クヌギ",H24&lt;=20),1.36,"")&amp;IF(AND(D24="クヌギ",H24&gt;20),1.32,"")</f>
        <v/>
      </c>
      <c r="P24" s="399"/>
      <c r="Q24" s="409"/>
      <c r="R24" s="25">
        <f>IF(L23="実施済",K23*M24*N23*O24*P23*44/12,0)</f>
        <v>0</v>
      </c>
      <c r="S24" s="25" t="e">
        <f>R24*Q23</f>
        <v>#VALUE!</v>
      </c>
      <c r="T24" s="25" t="e">
        <f t="shared" si="7"/>
        <v>#VALUE!</v>
      </c>
      <c r="U24" s="237" t="str">
        <f>U23</f>
        <v>スギ</v>
      </c>
      <c r="V24" s="443"/>
      <c r="W24" s="238">
        <f>W23</f>
        <v>1990</v>
      </c>
      <c r="X24" s="443"/>
      <c r="Y24" s="225">
        <v>2014</v>
      </c>
      <c r="Z24" s="220"/>
      <c r="AA24" s="443"/>
      <c r="AB24" s="239">
        <f>AB23</f>
        <v>5</v>
      </c>
      <c r="AC24" s="443"/>
      <c r="AD24" s="221">
        <v>7.82</v>
      </c>
      <c r="AE24" s="240" t="s">
        <v>272</v>
      </c>
      <c r="AF24" s="447"/>
      <c r="AG24" s="439"/>
    </row>
    <row r="25" spans="1:33" ht="14">
      <c r="A25" s="402"/>
      <c r="B25" s="412"/>
      <c r="C25" s="412"/>
      <c r="D25" s="169">
        <f t="shared" ref="D25:D40" si="9">D24</f>
        <v>0</v>
      </c>
      <c r="E25" s="169">
        <f t="shared" ref="E25:E40" si="10">E24</f>
        <v>0</v>
      </c>
      <c r="F25" s="169">
        <f t="shared" ref="F25:F40" si="11">F24</f>
        <v>0</v>
      </c>
      <c r="G25" s="167">
        <v>2015</v>
      </c>
      <c r="H25" s="165">
        <f t="shared" ref="H25:H40" si="12">H24+1</f>
        <v>2</v>
      </c>
      <c r="I25" s="426"/>
      <c r="J25" s="432"/>
      <c r="K25" s="171">
        <f>IF(OR(E25&gt;G25,F25="",OR(L23="未実施",L23="")),0,J23*0.9)</f>
        <v>0</v>
      </c>
      <c r="L25" s="436"/>
      <c r="M25" s="246"/>
      <c r="N25" s="429"/>
      <c r="O25" s="219" t="str">
        <f t="shared" si="8"/>
        <v/>
      </c>
      <c r="P25" s="399"/>
      <c r="Q25" s="409"/>
      <c r="R25" s="25">
        <f>IF(L23="実施済",K23*M25*N23*O25*P23*44/12,0)</f>
        <v>0</v>
      </c>
      <c r="S25" s="25" t="e">
        <f>R25*Q23</f>
        <v>#VALUE!</v>
      </c>
      <c r="T25" s="25" t="e">
        <f t="shared" ref="T25:T35" si="13">SUM(R25:S25)</f>
        <v>#VALUE!</v>
      </c>
      <c r="U25" s="237" t="str">
        <f t="shared" ref="U25:U40" si="14">U24</f>
        <v>スギ</v>
      </c>
      <c r="V25" s="443"/>
      <c r="W25" s="238">
        <f t="shared" ref="W25:W40" si="15">W24</f>
        <v>1990</v>
      </c>
      <c r="X25" s="443"/>
      <c r="Y25" s="225">
        <v>2015</v>
      </c>
      <c r="Z25" s="220"/>
      <c r="AA25" s="443"/>
      <c r="AB25" s="239">
        <f t="shared" ref="AB25:AB40" si="16">AB24</f>
        <v>5</v>
      </c>
      <c r="AC25" s="443"/>
      <c r="AD25" s="221">
        <v>7.82</v>
      </c>
      <c r="AE25" s="240" t="s">
        <v>272</v>
      </c>
      <c r="AF25" s="447"/>
      <c r="AG25" s="439"/>
    </row>
    <row r="26" spans="1:33" ht="14">
      <c r="A26" s="402"/>
      <c r="B26" s="412"/>
      <c r="C26" s="412"/>
      <c r="D26" s="169">
        <f t="shared" si="9"/>
        <v>0</v>
      </c>
      <c r="E26" s="169">
        <f t="shared" si="10"/>
        <v>0</v>
      </c>
      <c r="F26" s="169">
        <f t="shared" si="11"/>
        <v>0</v>
      </c>
      <c r="G26" s="167">
        <v>2016</v>
      </c>
      <c r="H26" s="165">
        <f t="shared" si="12"/>
        <v>3</v>
      </c>
      <c r="I26" s="426"/>
      <c r="J26" s="432"/>
      <c r="K26" s="171">
        <f>IF(OR(E26&gt;G26,F26="",OR(L23="未実施",L23="")),0,J23*0.9)</f>
        <v>0</v>
      </c>
      <c r="L26" s="436"/>
      <c r="M26" s="246"/>
      <c r="N26" s="429"/>
      <c r="O26" s="219" t="str">
        <f t="shared" si="8"/>
        <v/>
      </c>
      <c r="P26" s="399"/>
      <c r="Q26" s="409"/>
      <c r="R26" s="25">
        <f>IF(L23="実施済",K23*M26*N23*O26*P23*44/12,0)</f>
        <v>0</v>
      </c>
      <c r="S26" s="25" t="e">
        <f>R26*Q23</f>
        <v>#VALUE!</v>
      </c>
      <c r="T26" s="25" t="e">
        <f t="shared" si="13"/>
        <v>#VALUE!</v>
      </c>
      <c r="U26" s="237" t="str">
        <f t="shared" si="14"/>
        <v>スギ</v>
      </c>
      <c r="V26" s="443"/>
      <c r="W26" s="238">
        <f t="shared" si="15"/>
        <v>1990</v>
      </c>
      <c r="X26" s="443"/>
      <c r="Y26" s="225">
        <v>2016</v>
      </c>
      <c r="Z26" s="220">
        <v>18</v>
      </c>
      <c r="AA26" s="443"/>
      <c r="AB26" s="239">
        <f t="shared" si="16"/>
        <v>5</v>
      </c>
      <c r="AC26" s="443"/>
      <c r="AD26" s="221">
        <v>7.82</v>
      </c>
      <c r="AE26" s="240" t="s">
        <v>272</v>
      </c>
      <c r="AF26" s="447"/>
      <c r="AG26" s="439"/>
    </row>
    <row r="27" spans="1:33" ht="14">
      <c r="A27" s="402"/>
      <c r="B27" s="412"/>
      <c r="C27" s="412"/>
      <c r="D27" s="169">
        <f t="shared" si="9"/>
        <v>0</v>
      </c>
      <c r="E27" s="169">
        <f t="shared" si="10"/>
        <v>0</v>
      </c>
      <c r="F27" s="169">
        <f t="shared" si="11"/>
        <v>0</v>
      </c>
      <c r="G27" s="167">
        <v>2017</v>
      </c>
      <c r="H27" s="165">
        <f t="shared" si="12"/>
        <v>4</v>
      </c>
      <c r="I27" s="426"/>
      <c r="J27" s="432"/>
      <c r="K27" s="171">
        <f>IF(OR(E27&gt;G27,F27="",OR(L23="未実施",L23="")),0,J23*0.9)</f>
        <v>0</v>
      </c>
      <c r="L27" s="436"/>
      <c r="M27" s="246"/>
      <c r="N27" s="429"/>
      <c r="O27" s="219" t="str">
        <f t="shared" si="8"/>
        <v/>
      </c>
      <c r="P27" s="399"/>
      <c r="Q27" s="409"/>
      <c r="R27" s="25">
        <f>IF(L23="実施済",K23*M27*N23*O27*P23*44/12,0)</f>
        <v>0</v>
      </c>
      <c r="S27" s="25" t="e">
        <f>R27*Q23</f>
        <v>#VALUE!</v>
      </c>
      <c r="T27" s="25" t="e">
        <f t="shared" si="13"/>
        <v>#VALUE!</v>
      </c>
      <c r="U27" s="237" t="str">
        <f t="shared" si="14"/>
        <v>スギ</v>
      </c>
      <c r="V27" s="443"/>
      <c r="W27" s="238">
        <f t="shared" si="15"/>
        <v>1990</v>
      </c>
      <c r="X27" s="443"/>
      <c r="Y27" s="225">
        <v>2017</v>
      </c>
      <c r="Z27" s="220">
        <v>19</v>
      </c>
      <c r="AA27" s="443"/>
      <c r="AB27" s="239">
        <f t="shared" si="16"/>
        <v>5</v>
      </c>
      <c r="AC27" s="443"/>
      <c r="AD27" s="221">
        <v>7.82</v>
      </c>
      <c r="AE27" s="240" t="s">
        <v>272</v>
      </c>
      <c r="AF27" s="447"/>
      <c r="AG27" s="439"/>
    </row>
    <row r="28" spans="1:33" ht="14">
      <c r="A28" s="402"/>
      <c r="B28" s="412"/>
      <c r="C28" s="412"/>
      <c r="D28" s="169">
        <f t="shared" si="9"/>
        <v>0</v>
      </c>
      <c r="E28" s="169">
        <f t="shared" si="10"/>
        <v>0</v>
      </c>
      <c r="F28" s="169">
        <f t="shared" si="11"/>
        <v>0</v>
      </c>
      <c r="G28" s="167">
        <v>2018</v>
      </c>
      <c r="H28" s="165">
        <f t="shared" si="12"/>
        <v>5</v>
      </c>
      <c r="I28" s="426"/>
      <c r="J28" s="432"/>
      <c r="K28" s="171">
        <f>IF(OR(E28&gt;G28,F28="",OR(L23="未実施",L23="")),0,J23*0.9)</f>
        <v>0</v>
      </c>
      <c r="L28" s="436"/>
      <c r="M28" s="246"/>
      <c r="N28" s="429"/>
      <c r="O28" s="219" t="str">
        <f t="shared" si="8"/>
        <v/>
      </c>
      <c r="P28" s="399"/>
      <c r="Q28" s="409"/>
      <c r="R28" s="25">
        <f>IF(L23="実施済",K23*M28*N23*O28*P23*44/12,0)</f>
        <v>0</v>
      </c>
      <c r="S28" s="25" t="e">
        <f>R28*Q23</f>
        <v>#VALUE!</v>
      </c>
      <c r="T28" s="25" t="e">
        <f t="shared" si="13"/>
        <v>#VALUE!</v>
      </c>
      <c r="U28" s="237" t="str">
        <f t="shared" si="14"/>
        <v>スギ</v>
      </c>
      <c r="V28" s="443"/>
      <c r="W28" s="238">
        <f t="shared" si="15"/>
        <v>1990</v>
      </c>
      <c r="X28" s="443"/>
      <c r="Y28" s="225">
        <v>2018</v>
      </c>
      <c r="Z28" s="220">
        <v>20</v>
      </c>
      <c r="AA28" s="443"/>
      <c r="AB28" s="239">
        <f t="shared" si="16"/>
        <v>5</v>
      </c>
      <c r="AC28" s="443"/>
      <c r="AD28" s="221">
        <v>7.82</v>
      </c>
      <c r="AE28" s="240" t="s">
        <v>272</v>
      </c>
      <c r="AF28" s="447"/>
      <c r="AG28" s="439"/>
    </row>
    <row r="29" spans="1:33" ht="14">
      <c r="A29" s="402"/>
      <c r="B29" s="412"/>
      <c r="C29" s="412"/>
      <c r="D29" s="169">
        <f t="shared" si="9"/>
        <v>0</v>
      </c>
      <c r="E29" s="169">
        <f t="shared" si="10"/>
        <v>0</v>
      </c>
      <c r="F29" s="169">
        <f t="shared" si="11"/>
        <v>0</v>
      </c>
      <c r="G29" s="167">
        <v>2019</v>
      </c>
      <c r="H29" s="165">
        <f t="shared" si="12"/>
        <v>6</v>
      </c>
      <c r="I29" s="426"/>
      <c r="J29" s="432"/>
      <c r="K29" s="171">
        <f>IF(OR(E29&gt;G29,F29="",OR(L23="未実施",L23="")),0,J23*0.9)</f>
        <v>0</v>
      </c>
      <c r="L29" s="436"/>
      <c r="M29" s="246"/>
      <c r="N29" s="429"/>
      <c r="O29" s="219" t="str">
        <f t="shared" si="8"/>
        <v/>
      </c>
      <c r="P29" s="399"/>
      <c r="Q29" s="409"/>
      <c r="R29" s="25">
        <f>IF(L23="実施済",K23*M29*N23*O29*P23*44/12,0)</f>
        <v>0</v>
      </c>
      <c r="S29" s="25" t="e">
        <f>R29*Q23</f>
        <v>#VALUE!</v>
      </c>
      <c r="T29" s="25" t="e">
        <f t="shared" si="13"/>
        <v>#VALUE!</v>
      </c>
      <c r="U29" s="237" t="str">
        <f t="shared" si="14"/>
        <v>スギ</v>
      </c>
      <c r="V29" s="443"/>
      <c r="W29" s="238">
        <f t="shared" si="15"/>
        <v>1990</v>
      </c>
      <c r="X29" s="443"/>
      <c r="Y29" s="225">
        <v>2019</v>
      </c>
      <c r="Z29" s="220">
        <v>21</v>
      </c>
      <c r="AA29" s="443"/>
      <c r="AB29" s="239">
        <f t="shared" si="16"/>
        <v>5</v>
      </c>
      <c r="AC29" s="443"/>
      <c r="AD29" s="221">
        <v>7.82</v>
      </c>
      <c r="AE29" s="240" t="s">
        <v>272</v>
      </c>
      <c r="AF29" s="447"/>
      <c r="AG29" s="439"/>
    </row>
    <row r="30" spans="1:33" ht="14">
      <c r="A30" s="402"/>
      <c r="B30" s="412"/>
      <c r="C30" s="412"/>
      <c r="D30" s="169">
        <f t="shared" si="9"/>
        <v>0</v>
      </c>
      <c r="E30" s="169">
        <f t="shared" si="10"/>
        <v>0</v>
      </c>
      <c r="F30" s="169">
        <f t="shared" si="11"/>
        <v>0</v>
      </c>
      <c r="G30" s="167">
        <v>2020</v>
      </c>
      <c r="H30" s="165">
        <f t="shared" si="12"/>
        <v>7</v>
      </c>
      <c r="I30" s="426"/>
      <c r="J30" s="432"/>
      <c r="K30" s="171">
        <f>IF(OR(E30&gt;G30,F30="",OR(L23="未実施",L23="")),0,J23*0.9)</f>
        <v>0</v>
      </c>
      <c r="L30" s="436"/>
      <c r="M30" s="246"/>
      <c r="N30" s="429"/>
      <c r="O30" s="219" t="str">
        <f t="shared" si="8"/>
        <v/>
      </c>
      <c r="P30" s="399"/>
      <c r="Q30" s="409"/>
      <c r="R30" s="25">
        <f>IF(L23="実施済",K23*M30*N23*O30*P23*44/12,0)</f>
        <v>0</v>
      </c>
      <c r="S30" s="25" t="e">
        <f>R30*Q23</f>
        <v>#VALUE!</v>
      </c>
      <c r="T30" s="25" t="e">
        <f t="shared" si="13"/>
        <v>#VALUE!</v>
      </c>
      <c r="U30" s="237" t="str">
        <f t="shared" si="14"/>
        <v>スギ</v>
      </c>
      <c r="V30" s="443"/>
      <c r="W30" s="238">
        <f t="shared" si="15"/>
        <v>1990</v>
      </c>
      <c r="X30" s="443"/>
      <c r="Y30" s="225">
        <v>2020</v>
      </c>
      <c r="Z30" s="220">
        <v>22</v>
      </c>
      <c r="AA30" s="443"/>
      <c r="AB30" s="239">
        <f t="shared" si="16"/>
        <v>5</v>
      </c>
      <c r="AC30" s="443"/>
      <c r="AD30" s="221">
        <v>7.82</v>
      </c>
      <c r="AE30" s="240" t="s">
        <v>272</v>
      </c>
      <c r="AF30" s="447"/>
      <c r="AG30" s="439"/>
    </row>
    <row r="31" spans="1:33" ht="14">
      <c r="A31" s="402"/>
      <c r="B31" s="412"/>
      <c r="C31" s="412"/>
      <c r="D31" s="169">
        <f t="shared" si="9"/>
        <v>0</v>
      </c>
      <c r="E31" s="169">
        <f t="shared" si="10"/>
        <v>0</v>
      </c>
      <c r="F31" s="169">
        <f t="shared" si="11"/>
        <v>0</v>
      </c>
      <c r="G31" s="167">
        <v>2021</v>
      </c>
      <c r="H31" s="165">
        <f t="shared" si="12"/>
        <v>8</v>
      </c>
      <c r="I31" s="426"/>
      <c r="J31" s="432"/>
      <c r="K31" s="171">
        <f>IF(OR(E31&gt;G31,F31="",OR(L23="未実施",L23="")),0,J23*0.9)</f>
        <v>0</v>
      </c>
      <c r="L31" s="436"/>
      <c r="M31" s="246"/>
      <c r="N31" s="429"/>
      <c r="O31" s="219" t="str">
        <f t="shared" si="8"/>
        <v/>
      </c>
      <c r="P31" s="399"/>
      <c r="Q31" s="409"/>
      <c r="R31" s="25">
        <f>IF(L23="実施済",K23*M31*N23*O31*P23*44/12,0)</f>
        <v>0</v>
      </c>
      <c r="S31" s="25" t="e">
        <f>R31*Q23</f>
        <v>#VALUE!</v>
      </c>
      <c r="T31" s="25" t="e">
        <f t="shared" si="13"/>
        <v>#VALUE!</v>
      </c>
      <c r="U31" s="237" t="str">
        <f t="shared" si="14"/>
        <v>スギ</v>
      </c>
      <c r="V31" s="443"/>
      <c r="W31" s="238">
        <f t="shared" si="15"/>
        <v>1990</v>
      </c>
      <c r="X31" s="443"/>
      <c r="Y31" s="225">
        <v>2021</v>
      </c>
      <c r="Z31" s="220">
        <v>23</v>
      </c>
      <c r="AA31" s="443"/>
      <c r="AB31" s="239">
        <f t="shared" si="16"/>
        <v>5</v>
      </c>
      <c r="AC31" s="443"/>
      <c r="AD31" s="221">
        <v>7.82</v>
      </c>
      <c r="AE31" s="240" t="s">
        <v>272</v>
      </c>
      <c r="AF31" s="447"/>
      <c r="AG31" s="439"/>
    </row>
    <row r="32" spans="1:33" ht="14">
      <c r="A32" s="402"/>
      <c r="B32" s="412"/>
      <c r="C32" s="412"/>
      <c r="D32" s="169">
        <f t="shared" si="9"/>
        <v>0</v>
      </c>
      <c r="E32" s="169">
        <f t="shared" si="10"/>
        <v>0</v>
      </c>
      <c r="F32" s="169">
        <f t="shared" si="11"/>
        <v>0</v>
      </c>
      <c r="G32" s="167">
        <v>2022</v>
      </c>
      <c r="H32" s="165">
        <f t="shared" si="12"/>
        <v>9</v>
      </c>
      <c r="I32" s="426"/>
      <c r="J32" s="432"/>
      <c r="K32" s="171">
        <f>IF(OR(E32&gt;G32,F32="",OR(L23="未実施",L23="")),0,J23*0.9)</f>
        <v>0</v>
      </c>
      <c r="L32" s="436"/>
      <c r="M32" s="246"/>
      <c r="N32" s="429"/>
      <c r="O32" s="219" t="str">
        <f t="shared" si="8"/>
        <v/>
      </c>
      <c r="P32" s="399"/>
      <c r="Q32" s="409"/>
      <c r="R32" s="25">
        <f>IF(L23="実施済",K23*M32*N23*O32*P23*44/12,0)</f>
        <v>0</v>
      </c>
      <c r="S32" s="25" t="e">
        <f>R32*Q23</f>
        <v>#VALUE!</v>
      </c>
      <c r="T32" s="25" t="e">
        <f t="shared" si="13"/>
        <v>#VALUE!</v>
      </c>
      <c r="U32" s="237" t="str">
        <f t="shared" si="14"/>
        <v>スギ</v>
      </c>
      <c r="V32" s="443"/>
      <c r="W32" s="238">
        <f t="shared" si="15"/>
        <v>1990</v>
      </c>
      <c r="X32" s="443"/>
      <c r="Y32" s="225">
        <v>2022</v>
      </c>
      <c r="Z32" s="220">
        <v>24</v>
      </c>
      <c r="AA32" s="443"/>
      <c r="AB32" s="239">
        <f t="shared" si="16"/>
        <v>5</v>
      </c>
      <c r="AC32" s="443"/>
      <c r="AD32" s="221">
        <v>7.82</v>
      </c>
      <c r="AE32" s="240" t="s">
        <v>272</v>
      </c>
      <c r="AF32" s="447"/>
      <c r="AG32" s="439"/>
    </row>
    <row r="33" spans="1:33" ht="14">
      <c r="A33" s="402"/>
      <c r="B33" s="412"/>
      <c r="C33" s="412"/>
      <c r="D33" s="169">
        <f t="shared" si="9"/>
        <v>0</v>
      </c>
      <c r="E33" s="169">
        <f t="shared" si="10"/>
        <v>0</v>
      </c>
      <c r="F33" s="169">
        <f t="shared" si="11"/>
        <v>0</v>
      </c>
      <c r="G33" s="167">
        <v>2023</v>
      </c>
      <c r="H33" s="165">
        <f t="shared" si="12"/>
        <v>10</v>
      </c>
      <c r="I33" s="426"/>
      <c r="J33" s="432"/>
      <c r="K33" s="171">
        <f>IF(OR(E33&gt;G33,F33="",OR(L23="未実施",L23="")),0,J23*0.9)</f>
        <v>0</v>
      </c>
      <c r="L33" s="436"/>
      <c r="M33" s="246"/>
      <c r="N33" s="429"/>
      <c r="O33" s="219" t="str">
        <f t="shared" si="8"/>
        <v/>
      </c>
      <c r="P33" s="399"/>
      <c r="Q33" s="409"/>
      <c r="R33" s="25">
        <f>IF(L23="実施済",K23*M33*N23*O33*P23*44/12,0)</f>
        <v>0</v>
      </c>
      <c r="S33" s="25" t="e">
        <f>R33*Q23</f>
        <v>#VALUE!</v>
      </c>
      <c r="T33" s="25" t="e">
        <f t="shared" si="13"/>
        <v>#VALUE!</v>
      </c>
      <c r="U33" s="237" t="str">
        <f t="shared" si="14"/>
        <v>スギ</v>
      </c>
      <c r="V33" s="443"/>
      <c r="W33" s="238">
        <f t="shared" si="15"/>
        <v>1990</v>
      </c>
      <c r="X33" s="443"/>
      <c r="Y33" s="225">
        <v>2023</v>
      </c>
      <c r="Z33" s="220">
        <v>25</v>
      </c>
      <c r="AA33" s="443"/>
      <c r="AB33" s="239">
        <f t="shared" si="16"/>
        <v>5</v>
      </c>
      <c r="AC33" s="443"/>
      <c r="AD33" s="221">
        <v>7.82</v>
      </c>
      <c r="AE33" s="240" t="s">
        <v>272</v>
      </c>
      <c r="AF33" s="447"/>
      <c r="AG33" s="439"/>
    </row>
    <row r="34" spans="1:33" ht="14">
      <c r="A34" s="402"/>
      <c r="B34" s="412"/>
      <c r="C34" s="412"/>
      <c r="D34" s="169">
        <f t="shared" si="9"/>
        <v>0</v>
      </c>
      <c r="E34" s="169">
        <f t="shared" si="10"/>
        <v>0</v>
      </c>
      <c r="F34" s="169">
        <f t="shared" si="11"/>
        <v>0</v>
      </c>
      <c r="G34" s="167">
        <v>2024</v>
      </c>
      <c r="H34" s="165">
        <f t="shared" si="12"/>
        <v>11</v>
      </c>
      <c r="I34" s="426"/>
      <c r="J34" s="432"/>
      <c r="K34" s="171">
        <f>IF(OR(E34&gt;G34,F34="",OR(L23="未実施",L23="")),0,J23*0.9)</f>
        <v>0</v>
      </c>
      <c r="L34" s="436"/>
      <c r="M34" s="247"/>
      <c r="N34" s="429"/>
      <c r="O34" s="219" t="str">
        <f t="shared" si="8"/>
        <v/>
      </c>
      <c r="P34" s="399"/>
      <c r="Q34" s="409"/>
      <c r="R34" s="25">
        <f>IF(L23="実施済",K23*M34*N23*O34*P23*44/12,0)</f>
        <v>0</v>
      </c>
      <c r="S34" s="25" t="e">
        <f>R34*Q23</f>
        <v>#VALUE!</v>
      </c>
      <c r="T34" s="25" t="e">
        <f t="shared" si="13"/>
        <v>#VALUE!</v>
      </c>
      <c r="U34" s="237" t="str">
        <f t="shared" si="14"/>
        <v>スギ</v>
      </c>
      <c r="V34" s="443"/>
      <c r="W34" s="238">
        <f t="shared" si="15"/>
        <v>1990</v>
      </c>
      <c r="X34" s="443"/>
      <c r="Y34" s="225">
        <v>2024</v>
      </c>
      <c r="Z34" s="220"/>
      <c r="AA34" s="443"/>
      <c r="AB34" s="239">
        <f t="shared" si="16"/>
        <v>5</v>
      </c>
      <c r="AC34" s="443"/>
      <c r="AD34" s="221">
        <v>7.82</v>
      </c>
      <c r="AE34" s="240" t="s">
        <v>272</v>
      </c>
      <c r="AF34" s="447"/>
      <c r="AG34" s="439"/>
    </row>
    <row r="35" spans="1:33" ht="14">
      <c r="A35" s="402"/>
      <c r="B35" s="412"/>
      <c r="C35" s="412"/>
      <c r="D35" s="169">
        <f t="shared" si="9"/>
        <v>0</v>
      </c>
      <c r="E35" s="169">
        <f t="shared" si="10"/>
        <v>0</v>
      </c>
      <c r="F35" s="169">
        <f t="shared" si="11"/>
        <v>0</v>
      </c>
      <c r="G35" s="167">
        <v>2025</v>
      </c>
      <c r="H35" s="165">
        <f t="shared" si="12"/>
        <v>12</v>
      </c>
      <c r="I35" s="426"/>
      <c r="J35" s="432"/>
      <c r="K35" s="171">
        <f>IF(OR(E35&gt;G35,F35="",OR(L23="未実施",L23="")),0,J23*0.9)</f>
        <v>0</v>
      </c>
      <c r="L35" s="436"/>
      <c r="M35" s="247"/>
      <c r="N35" s="429"/>
      <c r="O35" s="219" t="str">
        <f t="shared" si="8"/>
        <v/>
      </c>
      <c r="P35" s="399"/>
      <c r="Q35" s="409"/>
      <c r="R35" s="25">
        <f>IF(L23="実施済",K23*M35*N23*O35*P23*44/12,0)</f>
        <v>0</v>
      </c>
      <c r="S35" s="25" t="e">
        <f>R35*Q23</f>
        <v>#VALUE!</v>
      </c>
      <c r="T35" s="25" t="e">
        <f t="shared" si="13"/>
        <v>#VALUE!</v>
      </c>
      <c r="U35" s="237" t="str">
        <f t="shared" si="14"/>
        <v>スギ</v>
      </c>
      <c r="V35" s="443"/>
      <c r="W35" s="238">
        <f t="shared" si="15"/>
        <v>1990</v>
      </c>
      <c r="X35" s="443"/>
      <c r="Y35" s="225">
        <v>2025</v>
      </c>
      <c r="Z35" s="220"/>
      <c r="AA35" s="443"/>
      <c r="AB35" s="239">
        <f t="shared" si="16"/>
        <v>5</v>
      </c>
      <c r="AC35" s="443"/>
      <c r="AD35" s="221">
        <v>7.82</v>
      </c>
      <c r="AE35" s="240" t="s">
        <v>272</v>
      </c>
      <c r="AF35" s="447"/>
      <c r="AG35" s="439"/>
    </row>
    <row r="36" spans="1:33" ht="14">
      <c r="A36" s="402"/>
      <c r="B36" s="412"/>
      <c r="C36" s="412"/>
      <c r="D36" s="169">
        <f t="shared" si="9"/>
        <v>0</v>
      </c>
      <c r="E36" s="169">
        <f t="shared" si="10"/>
        <v>0</v>
      </c>
      <c r="F36" s="169">
        <f t="shared" si="11"/>
        <v>0</v>
      </c>
      <c r="G36" s="167">
        <v>2026</v>
      </c>
      <c r="H36" s="165">
        <f t="shared" si="12"/>
        <v>13</v>
      </c>
      <c r="I36" s="426"/>
      <c r="J36" s="432"/>
      <c r="K36" s="171">
        <f>IF(OR(E36&gt;G36,F36="",OR(L23="未実施",L23="")),0,J23*0.9)</f>
        <v>0</v>
      </c>
      <c r="L36" s="436"/>
      <c r="M36" s="247"/>
      <c r="N36" s="429"/>
      <c r="O36" s="219" t="str">
        <f t="shared" si="8"/>
        <v/>
      </c>
      <c r="P36" s="399"/>
      <c r="Q36" s="409"/>
      <c r="R36" s="25">
        <f>IF(L23="実施済",K23*M36*N23*O36*P23*44/12,0)</f>
        <v>0</v>
      </c>
      <c r="S36" s="25" t="e">
        <f>R36*Q23</f>
        <v>#VALUE!</v>
      </c>
      <c r="T36" s="25" t="e">
        <f t="shared" ref="T36:T42" si="17">SUM(R36:S36)</f>
        <v>#VALUE!</v>
      </c>
      <c r="U36" s="237" t="str">
        <f t="shared" si="14"/>
        <v>スギ</v>
      </c>
      <c r="V36" s="444"/>
      <c r="W36" s="238">
        <f t="shared" si="15"/>
        <v>1990</v>
      </c>
      <c r="X36" s="444"/>
      <c r="Y36" s="225">
        <v>2026</v>
      </c>
      <c r="Z36" s="228"/>
      <c r="AA36" s="444"/>
      <c r="AB36" s="239">
        <f t="shared" si="16"/>
        <v>5</v>
      </c>
      <c r="AC36" s="444"/>
      <c r="AD36" s="221"/>
      <c r="AE36" s="240" t="s">
        <v>272</v>
      </c>
      <c r="AF36" s="448"/>
      <c r="AG36" s="440"/>
    </row>
    <row r="37" spans="1:33" ht="14">
      <c r="A37" s="402"/>
      <c r="B37" s="412"/>
      <c r="C37" s="412"/>
      <c r="D37" s="169">
        <f t="shared" si="9"/>
        <v>0</v>
      </c>
      <c r="E37" s="169">
        <f t="shared" si="10"/>
        <v>0</v>
      </c>
      <c r="F37" s="169">
        <f t="shared" si="11"/>
        <v>0</v>
      </c>
      <c r="G37" s="167">
        <v>2027</v>
      </c>
      <c r="H37" s="165">
        <f t="shared" si="12"/>
        <v>14</v>
      </c>
      <c r="I37" s="426"/>
      <c r="J37" s="432"/>
      <c r="K37" s="171">
        <f>IF(OR(E37&gt;G37,F37="",OR(L23="未実施",L23="")),0,J23*0.9)</f>
        <v>0</v>
      </c>
      <c r="L37" s="436"/>
      <c r="M37" s="247"/>
      <c r="N37" s="429"/>
      <c r="O37" s="219" t="str">
        <f t="shared" si="8"/>
        <v/>
      </c>
      <c r="P37" s="399"/>
      <c r="Q37" s="409"/>
      <c r="R37" s="25">
        <f>IF(L23="実施済",K23*M37*N23*O37*P23*44/12,0)</f>
        <v>0</v>
      </c>
      <c r="S37" s="25" t="e">
        <f>R37*Q23</f>
        <v>#VALUE!</v>
      </c>
      <c r="T37" s="25" t="e">
        <f t="shared" si="17"/>
        <v>#VALUE!</v>
      </c>
      <c r="U37" s="237" t="str">
        <f t="shared" si="14"/>
        <v>スギ</v>
      </c>
      <c r="V37" s="444"/>
      <c r="W37" s="238">
        <f t="shared" si="15"/>
        <v>1990</v>
      </c>
      <c r="X37" s="444"/>
      <c r="Y37" s="225">
        <v>2027</v>
      </c>
      <c r="Z37" s="220"/>
      <c r="AA37" s="444"/>
      <c r="AB37" s="239">
        <f t="shared" si="16"/>
        <v>5</v>
      </c>
      <c r="AC37" s="444"/>
      <c r="AD37" s="221"/>
      <c r="AE37" s="240" t="s">
        <v>272</v>
      </c>
      <c r="AF37" s="448"/>
      <c r="AG37" s="440"/>
    </row>
    <row r="38" spans="1:33" ht="14">
      <c r="A38" s="402"/>
      <c r="B38" s="412"/>
      <c r="C38" s="412"/>
      <c r="D38" s="169">
        <f t="shared" si="9"/>
        <v>0</v>
      </c>
      <c r="E38" s="169">
        <f t="shared" si="10"/>
        <v>0</v>
      </c>
      <c r="F38" s="169">
        <f t="shared" si="11"/>
        <v>0</v>
      </c>
      <c r="G38" s="167">
        <v>2028</v>
      </c>
      <c r="H38" s="165">
        <f t="shared" si="12"/>
        <v>15</v>
      </c>
      <c r="I38" s="426"/>
      <c r="J38" s="432"/>
      <c r="K38" s="171">
        <f>IF(OR(E38&gt;G38,F38="",OR(L23="未実施",L23="")),0,J23*0.9)</f>
        <v>0</v>
      </c>
      <c r="L38" s="436"/>
      <c r="M38" s="247"/>
      <c r="N38" s="429"/>
      <c r="O38" s="219" t="str">
        <f t="shared" si="8"/>
        <v/>
      </c>
      <c r="P38" s="399"/>
      <c r="Q38" s="409"/>
      <c r="R38" s="25">
        <f>IF(L23="実施済",K23*M38*N23*O38*P23*44/12,0)</f>
        <v>0</v>
      </c>
      <c r="S38" s="25" t="e">
        <f>R38*Q23</f>
        <v>#VALUE!</v>
      </c>
      <c r="T38" s="25" t="e">
        <f t="shared" si="17"/>
        <v>#VALUE!</v>
      </c>
      <c r="U38" s="237" t="str">
        <f t="shared" si="14"/>
        <v>スギ</v>
      </c>
      <c r="V38" s="444"/>
      <c r="W38" s="238">
        <f t="shared" si="15"/>
        <v>1990</v>
      </c>
      <c r="X38" s="444"/>
      <c r="Y38" s="225">
        <v>2028</v>
      </c>
      <c r="Z38" s="220"/>
      <c r="AA38" s="444"/>
      <c r="AB38" s="239">
        <f t="shared" si="16"/>
        <v>5</v>
      </c>
      <c r="AC38" s="444"/>
      <c r="AD38" s="221"/>
      <c r="AE38" s="240" t="s">
        <v>272</v>
      </c>
      <c r="AF38" s="448"/>
      <c r="AG38" s="440"/>
    </row>
    <row r="39" spans="1:33" ht="14">
      <c r="A39" s="402"/>
      <c r="B39" s="412"/>
      <c r="C39" s="412"/>
      <c r="D39" s="169">
        <f t="shared" si="9"/>
        <v>0</v>
      </c>
      <c r="E39" s="169">
        <f t="shared" si="10"/>
        <v>0</v>
      </c>
      <c r="F39" s="169">
        <f t="shared" si="11"/>
        <v>0</v>
      </c>
      <c r="G39" s="167">
        <v>2029</v>
      </c>
      <c r="H39" s="165">
        <f t="shared" si="12"/>
        <v>16</v>
      </c>
      <c r="I39" s="426"/>
      <c r="J39" s="432"/>
      <c r="K39" s="171">
        <f>IF(OR(E39&gt;G39,F39="",OR(L23="未実施",L23="")),0,J23*0.9)</f>
        <v>0</v>
      </c>
      <c r="L39" s="436"/>
      <c r="M39" s="247"/>
      <c r="N39" s="429"/>
      <c r="O39" s="219" t="str">
        <f t="shared" si="8"/>
        <v/>
      </c>
      <c r="P39" s="399"/>
      <c r="Q39" s="409"/>
      <c r="R39" s="25">
        <f>IF(L23="実施済",K23*M39*N23*O39*P23*44/12,0)</f>
        <v>0</v>
      </c>
      <c r="S39" s="25" t="e">
        <f>R39*Q23</f>
        <v>#VALUE!</v>
      </c>
      <c r="T39" s="25" t="e">
        <f t="shared" si="17"/>
        <v>#VALUE!</v>
      </c>
      <c r="U39" s="237" t="str">
        <f t="shared" si="14"/>
        <v>スギ</v>
      </c>
      <c r="V39" s="444"/>
      <c r="W39" s="238">
        <f t="shared" si="15"/>
        <v>1990</v>
      </c>
      <c r="X39" s="444"/>
      <c r="Y39" s="225">
        <v>2029</v>
      </c>
      <c r="Z39" s="220"/>
      <c r="AA39" s="444"/>
      <c r="AB39" s="239">
        <f t="shared" si="16"/>
        <v>5</v>
      </c>
      <c r="AC39" s="444"/>
      <c r="AD39" s="221"/>
      <c r="AE39" s="240" t="s">
        <v>272</v>
      </c>
      <c r="AF39" s="448"/>
      <c r="AG39" s="440"/>
    </row>
    <row r="40" spans="1:33" ht="14.5" thickBot="1">
      <c r="A40" s="403"/>
      <c r="B40" s="413"/>
      <c r="C40" s="413"/>
      <c r="D40" s="169">
        <f t="shared" si="9"/>
        <v>0</v>
      </c>
      <c r="E40" s="169">
        <f t="shared" si="10"/>
        <v>0</v>
      </c>
      <c r="F40" s="169">
        <f t="shared" si="11"/>
        <v>0</v>
      </c>
      <c r="G40" s="168">
        <v>2030</v>
      </c>
      <c r="H40" s="165">
        <f t="shared" si="12"/>
        <v>17</v>
      </c>
      <c r="I40" s="427"/>
      <c r="J40" s="433"/>
      <c r="K40" s="172">
        <f>IF(OR(E40&gt;G40,F40="",OR(L23="未実施",L23="")),0,J23*0.9)</f>
        <v>0</v>
      </c>
      <c r="L40" s="437"/>
      <c r="M40" s="248"/>
      <c r="N40" s="430"/>
      <c r="O40" s="222" t="str">
        <f t="shared" si="8"/>
        <v/>
      </c>
      <c r="P40" s="400"/>
      <c r="Q40" s="410"/>
      <c r="R40" s="150">
        <f>IF(L23="実施済",K23*M40*N23*O40*P23*44/12,0)</f>
        <v>0</v>
      </c>
      <c r="S40" s="150" t="e">
        <f>R40*Q23</f>
        <v>#VALUE!</v>
      </c>
      <c r="T40" s="150" t="e">
        <f t="shared" si="17"/>
        <v>#VALUE!</v>
      </c>
      <c r="U40" s="241" t="str">
        <f t="shared" si="14"/>
        <v>スギ</v>
      </c>
      <c r="V40" s="445"/>
      <c r="W40" s="242">
        <f t="shared" si="15"/>
        <v>1990</v>
      </c>
      <c r="X40" s="445"/>
      <c r="Y40" s="226">
        <v>2030</v>
      </c>
      <c r="Z40" s="223"/>
      <c r="AA40" s="445"/>
      <c r="AB40" s="243">
        <f t="shared" si="16"/>
        <v>5</v>
      </c>
      <c r="AC40" s="445"/>
      <c r="AD40" s="224"/>
      <c r="AE40" s="244" t="s">
        <v>272</v>
      </c>
      <c r="AF40" s="449"/>
      <c r="AG40" s="441"/>
    </row>
    <row r="41" spans="1:33" ht="14">
      <c r="A41" s="401"/>
      <c r="B41" s="411"/>
      <c r="C41" s="411"/>
      <c r="D41" s="249"/>
      <c r="E41" s="249"/>
      <c r="F41" s="249"/>
      <c r="G41" s="166">
        <v>2013</v>
      </c>
      <c r="H41" s="215"/>
      <c r="I41" s="425"/>
      <c r="J41" s="431"/>
      <c r="K41" s="170">
        <f>IF(OR(E41&gt;G41,F41="",OR(L41="未実施",L41="")),0,J41*0.9)</f>
        <v>0</v>
      </c>
      <c r="L41" s="435"/>
      <c r="M41" s="245"/>
      <c r="N41" s="428" t="str">
        <f>IF(D41="スギ",0.314,"")&amp;IF(D41="ヒノキ",0.407,"")&amp;IF(D41="サワラ",0.287,"")&amp;IF(D41="アカマツ",0.451,"")&amp;IF(D41="クロマツ",0.464,"")&amp;IF(D41="ヒバ",0.412,"")&amp;IF(D41="カラマツ",0.404,"")&amp;IF(D41="モミ",0.423,"")&amp;IF(D41="トドマツ",0.318,"")&amp;IF(D41="ツガ",0.464,"")&amp;IF(D41="エゾマツ",0.357,"")&amp;IF(D41="アカエゾマツ",0.362,"")&amp;IF(D41="マキ",0.455,"")&amp;IF(D41="イチイ",0.454,"")&amp;IF(D41="イチョウ",0.45,"")&amp;IF(D41="外来針葉樹",0.32,"")&amp;IF(D41="ブナ",0.573,"")&amp;IF(D41="カシ",0.646,"")&amp;IF(D41="クリ",0.419,"")&amp;IF(D41="クヌギ",0.668,"")&amp;IF(D41="ナラ",0.624,"")&amp;IF(D41="ドノロキ",0.291,"")&amp;IF(D41="ハンノキ",0.454,"")&amp;IF(D41="ニレ",0.494,"")&amp;IF(D41="ケヤキ",0.611,"")&amp;IF(D41="カツラ",0.454,"")&amp;IF(D41="ホオノキ",0.386,"")&amp;IF(D41="カエデ",0.519,"")&amp;IF(D41="キハダ",0.344,"")&amp;IF(D41="シナノキ",0.369,"")&amp;IF(D41="センノキ",0.398,"")&amp;IF(D41="キリ",0.234,"")&amp;IF(D41="外来広葉樹",0.66,"")&amp;IF(D41="カンバ",0.468,"")</f>
        <v/>
      </c>
      <c r="O41" s="216" t="str">
        <f>IF(AND(D41="スギ",H41&lt;=20),1.57,"")&amp;IF(AND(D41="スギ",H41&gt;20),1.23,"")&amp;IF(AND(D41="ヒノキ",H41&lt;=20),1.55,"")&amp;IF(AND(D41="ヒノキ",H41&gt;20),1.24,"")&amp;IF(AND(D41="サワラ",H41&lt;=20),1.55,"")&amp;IF(AND(D41="サワラ",H41&gt;20),1.24,"")&amp;IF(AND(D41="アカマツ",H41&lt;=20),1.63,"")&amp;IF(AND(D41="アカマツ",H41&gt;20),1.23,"")&amp;IF(AND(D41="クロマツ",H41&lt;=20),1.39,"")&amp;IF(AND(D41="クロマツ",H41&gt;20),1.36,"")&amp;IF(AND(D41="ヒバ",H41&lt;=20),2.38,"")&amp;IF(AND(D41="ヒバ",H41&gt;20),1.41,"")&amp;IF(AND(D41="カラマツ",H41&lt;=20),1.5,"")&amp;IF(AND(D41="カラマツ",H41&gt;20),1.15,"")&amp;IF(D41="モミ",1.4,"")&amp;IF(AND(D41="トドマツ",H41&lt;=20),1.88,"")&amp;IF(AND(D41="トドマツ",H41&gt;20),1.38,"")&amp;IF(D41="ツガ",1.4,"")&amp;IF(AND(D41="エゾマツ",H41&lt;=20),2.18,"")&amp;IF(AND(D41="エゾマツ",H41&gt;20),1.48,"")&amp;IF(AND(D41="アカエゾマツ",D41&lt;=20),2.17,"")&amp;IF(AND(D41="アカエゾマツ",D41&gt;20),1.67,"")&amp;IF(AND(D41="マキ",D41&lt;=20),1.39,"")&amp;IF(AND(D41="マキ",D41&gt;20),1.23,"")&amp;IF(AND(D41="イチイ",H41&lt;=20),1.39,"")&amp;IF(AND(D41="イチイ",H41&gt;20),1.23,"")&amp;IF(AND(D41="イチョウ",H41&lt;=20),1.5,"")&amp;IF(AND(D41="イチョウ",H41&gt;20),1.15,"")&amp;IF(D41="外来針葉樹",1.41,"")&amp;IF(AND(D41="クヌギ",H41&lt;=20),1.36,"")&amp;IF(AND(D41="クヌギ",H41&gt;20),1.32,"")</f>
        <v/>
      </c>
      <c r="P41" s="398" t="str">
        <f>IF(OR(D41="スギ",D41="ヒノキ",D41="サワラ",D41="アカマツ",D41="クロマツ",D41="ヒバ",D41="カラマツ",D41="モミ",D41="トドマツ",D41="ツガ",D41="エゾマツ",D41="アカエゾマツ",D41="マキ",D41="イチイ",D41="イチョウ",D41="外来針葉樹",D41="その他針葉樹"),0.51,IF(OR(D41="ブナ",D41="カシ",D41="クリ",D41="クヌギ",D41="ナラ",D41="ドロノキ",D41="ハンノキ",D41="ニレ",D41="ケヤキ",D41="カツラ",D41="ホオノキ",D41="カエデ",D41="キハダ",D41="シナノキ",D41="センノキ", D41="キリ", D41="カンバ",D41="外来広葉樹",D41="その他広葉樹"),0.48,""))</f>
        <v/>
      </c>
      <c r="Q41" s="408" t="str">
        <f>IF(D41="スギ",0.25,"")&amp;IF(D41="ヒノキ",0.26,"")&amp;IF(D41="サワラ",0.26,"")&amp;IF(D41="アカマツ",0.26,"")&amp;IF(D41="クロマツ",0.34,"")&amp;IF(D41="ヒバ",0.2,"")&amp;IF(D41="カラマツ",0.29,"")&amp;IF(D41="モミ",0.4,"")&amp;IF(D41="トドマツ",0.21,"")&amp;IF(D41="ツガ",0.4,"")&amp;IF(D41="エゾマツ",0.23,"")&amp;IF(D41="アカエゾマツ",0.21,"")&amp;IF(D41="マキ",0.2,"")&amp;IF(D41="イチイ",0.2,"")&amp;IF(D41="イチョウ",0.2,"")&amp;IF(D41="外来針葉樹",0.17,"")&amp;IF(D41="ブナ",0.26,"")&amp;IF(D41="カシ",0.26,"")&amp;IF(D41="クリ",0.26,"")&amp;IF(D41="クヌギ",0.26,"")&amp;IF(D41="ナラ",0.26,"")&amp;IF(D41="ドノロキ",0.26,"")&amp;IF(D41="ハンノキ",0.26,"")&amp;IF(D41="ニレ",0.26,"")&amp;IF(D41="ケヤキ",0.26,"")&amp;IF(D41="カツラ",0.26,"")&amp;IF(D41="ホオノキ",0.26,"")&amp;IF(D41="カエデ",0.26,"")&amp;IF(D41="キハダ",0.26,"")&amp;IF(D41="シナノキ",0.26,"")&amp;IF(D41="センノキ",0.26,"")&amp;IF(D41="キリ",0.26,"")&amp;IF(D41="外来広葉樹",0.16,"")&amp;IF(D41="カンバ",0.26,"")&amp;IF(D41="その他広葉樹",0.26,"")</f>
        <v/>
      </c>
      <c r="R41" s="24">
        <f>IF(L41="実施済",K41*M41*N41*O41*P41*44/12,0)</f>
        <v>0</v>
      </c>
      <c r="S41" s="25" t="e">
        <f>R41*Q41</f>
        <v>#VALUE!</v>
      </c>
      <c r="T41" s="25" t="e">
        <f t="shared" si="17"/>
        <v>#VALUE!</v>
      </c>
      <c r="U41" s="229" t="s">
        <v>239</v>
      </c>
      <c r="V41" s="442" t="str">
        <f>IF(D41=U41,"○","×")</f>
        <v>×</v>
      </c>
      <c r="W41" s="230">
        <v>1990</v>
      </c>
      <c r="X41" s="442" t="str">
        <f>IF(E41=W41,"○","×")</f>
        <v>×</v>
      </c>
      <c r="Y41" s="227">
        <v>2013</v>
      </c>
      <c r="Z41" s="217"/>
      <c r="AA41" s="442" t="str">
        <f>IF(OR(H41=Z41,H42=Z42,H43=Z43,H44=Z44,H41=Z41,H45=Z45,H46=Z46,H47=Z47,H48=Z48,H49=Z49,H50=Z50,H51=Z51,H52=Z52,H53=Z53,H54=Z54,H55=Z55,H56=Z56,H57=Z57,H58=Z58),"○","×")</f>
        <v>○</v>
      </c>
      <c r="AB41" s="231">
        <v>5</v>
      </c>
      <c r="AC41" s="442" t="str">
        <f>IF(J41=AB41,"○","×")</f>
        <v>×</v>
      </c>
      <c r="AD41" s="218">
        <v>7.82</v>
      </c>
      <c r="AE41" s="236" t="s">
        <v>272</v>
      </c>
      <c r="AF41" s="446" t="s">
        <v>273</v>
      </c>
      <c r="AG41" s="438"/>
    </row>
    <row r="42" spans="1:33" ht="14">
      <c r="A42" s="402"/>
      <c r="B42" s="412"/>
      <c r="C42" s="412"/>
      <c r="D42" s="169">
        <f>D41</f>
        <v>0</v>
      </c>
      <c r="E42" s="169">
        <f>E41</f>
        <v>0</v>
      </c>
      <c r="F42" s="169">
        <f>F41</f>
        <v>0</v>
      </c>
      <c r="G42" s="167">
        <v>2014</v>
      </c>
      <c r="H42" s="165">
        <f>H41+1</f>
        <v>1</v>
      </c>
      <c r="I42" s="426"/>
      <c r="J42" s="432"/>
      <c r="K42" s="171">
        <f>IF(OR(E42&gt;G42,F42="",OR(L41="未実施",L41="")),0,J41*0.9)</f>
        <v>0</v>
      </c>
      <c r="L42" s="436"/>
      <c r="M42" s="246"/>
      <c r="N42" s="429"/>
      <c r="O42" s="219" t="str">
        <f t="shared" ref="O42:O58" si="18">IF(AND(D42="スギ",H42&lt;=20),1.57,"")&amp;IF(AND(D42="スギ",H42&gt;20),1.23,"")&amp;IF(AND(D42="ヒノキ",H42&lt;=20),1.55,"")&amp;IF(AND(D42="ヒノキ",H42&gt;20),1.24,"")&amp;IF(AND(D42="サワラ",H42&lt;=20),1.55,"")&amp;IF(AND(D42="サワラ",H42&gt;20),1.24,"")&amp;IF(AND(D42="アカマツ",H42&lt;=20),1.63,"")&amp;IF(AND(D42="アカマツ",H42&gt;20),1.23,"")&amp;IF(AND(D42="クロマツ",H42&lt;=20),1.39,"")&amp;IF(AND(D42="クロマツ",H42&gt;20),1.36,"")&amp;IF(AND(D42="ヒバ",H42&lt;=20),2.38,"")&amp;IF(AND(D42="ヒバ",H42&gt;20),1.41,"")&amp;IF(AND(D42="カラマツ",H42&lt;=20),1.5,"")&amp;IF(AND(D42="カラマツ",H42&gt;20),1.15,"")&amp;IF(D42="モミ",1.4,"")&amp;IF(AND(D42="トドマツ",H42&lt;=20),1.88,"")&amp;IF(AND(D42="トドマツ",H42&gt;20),1.38,"")&amp;IF(D42="ツガ",1.4,"")&amp;IF(AND(D42="エゾマツ",H42&lt;=20),2.18,"")&amp;IF(AND(D42="エゾマツ",H42&gt;20),1.48,"")&amp;IF(AND(D42="アカエゾマツ",D42&lt;=20),2.17,"")&amp;IF(AND(D42="アカエゾマツ",D42&gt;20),1.67,"")&amp;IF(AND(D42="マキ",D42&lt;=20),1.39,"")&amp;IF(AND(D42="マキ",D42&gt;20),1.23,"")&amp;IF(AND(D42="イチイ",H42&lt;=20),1.39,"")&amp;IF(AND(D42="イチイ",H42&gt;20),1.23,"")&amp;IF(AND(D42="イチョウ",H42&lt;=20),1.5,"")&amp;IF(AND(D42="イチョウ",H42&gt;20),1.15,"")&amp;IF(D42="外来針葉樹",1.41,"")&amp;IF(AND(D42="クヌギ",H42&lt;=20),1.36,"")&amp;IF(AND(D42="クヌギ",H42&gt;20),1.32,"")</f>
        <v/>
      </c>
      <c r="P42" s="399"/>
      <c r="Q42" s="409"/>
      <c r="R42" s="25">
        <f>IF(L41="実施済",K41*M42*N41*O42*P41*44/12,0)</f>
        <v>0</v>
      </c>
      <c r="S42" s="25" t="e">
        <f>R42*Q41</f>
        <v>#VALUE!</v>
      </c>
      <c r="T42" s="25" t="e">
        <f t="shared" si="17"/>
        <v>#VALUE!</v>
      </c>
      <c r="U42" s="237" t="str">
        <f>U41</f>
        <v>スギ</v>
      </c>
      <c r="V42" s="443"/>
      <c r="W42" s="238">
        <f>W41</f>
        <v>1990</v>
      </c>
      <c r="X42" s="443"/>
      <c r="Y42" s="225">
        <v>2014</v>
      </c>
      <c r="Z42" s="220"/>
      <c r="AA42" s="443"/>
      <c r="AB42" s="239">
        <f>AB41</f>
        <v>5</v>
      </c>
      <c r="AC42" s="443"/>
      <c r="AD42" s="221">
        <v>7.82</v>
      </c>
      <c r="AE42" s="240" t="s">
        <v>272</v>
      </c>
      <c r="AF42" s="447"/>
      <c r="AG42" s="439"/>
    </row>
    <row r="43" spans="1:33" ht="14">
      <c r="A43" s="402"/>
      <c r="B43" s="412"/>
      <c r="C43" s="412"/>
      <c r="D43" s="169">
        <f t="shared" ref="D43:D58" si="19">D42</f>
        <v>0</v>
      </c>
      <c r="E43" s="169">
        <f t="shared" ref="E43:E58" si="20">E42</f>
        <v>0</v>
      </c>
      <c r="F43" s="169">
        <f t="shared" ref="F43:F58" si="21">F42</f>
        <v>0</v>
      </c>
      <c r="G43" s="167">
        <v>2015</v>
      </c>
      <c r="H43" s="165">
        <f t="shared" ref="H43:H58" si="22">H42+1</f>
        <v>2</v>
      </c>
      <c r="I43" s="426"/>
      <c r="J43" s="432"/>
      <c r="K43" s="171">
        <f>IF(OR(E43&gt;G43,F43="",OR(L41="未実施",L41="")),0,J41*0.9)</f>
        <v>0</v>
      </c>
      <c r="L43" s="436"/>
      <c r="M43" s="246"/>
      <c r="N43" s="429"/>
      <c r="O43" s="219" t="str">
        <f t="shared" si="18"/>
        <v/>
      </c>
      <c r="P43" s="399"/>
      <c r="Q43" s="409"/>
      <c r="R43" s="25">
        <f>IF(L41="実施済",K41*M43*N41*O43*P41*44/12,0)</f>
        <v>0</v>
      </c>
      <c r="S43" s="25" t="e">
        <f>R43*Q41</f>
        <v>#VALUE!</v>
      </c>
      <c r="T43" s="25" t="e">
        <f t="shared" ref="T43:T53" si="23">SUM(R43:S43)</f>
        <v>#VALUE!</v>
      </c>
      <c r="U43" s="237" t="str">
        <f t="shared" ref="U43:U58" si="24">U42</f>
        <v>スギ</v>
      </c>
      <c r="V43" s="443"/>
      <c r="W43" s="238">
        <f t="shared" ref="W43:W58" si="25">W42</f>
        <v>1990</v>
      </c>
      <c r="X43" s="443"/>
      <c r="Y43" s="225">
        <v>2015</v>
      </c>
      <c r="Z43" s="220"/>
      <c r="AA43" s="443"/>
      <c r="AB43" s="239">
        <f t="shared" ref="AB43:AB58" si="26">AB42</f>
        <v>5</v>
      </c>
      <c r="AC43" s="443"/>
      <c r="AD43" s="221">
        <v>7.82</v>
      </c>
      <c r="AE43" s="240" t="s">
        <v>272</v>
      </c>
      <c r="AF43" s="447"/>
      <c r="AG43" s="439"/>
    </row>
    <row r="44" spans="1:33" ht="14">
      <c r="A44" s="402"/>
      <c r="B44" s="412"/>
      <c r="C44" s="412"/>
      <c r="D44" s="169">
        <f t="shared" si="19"/>
        <v>0</v>
      </c>
      <c r="E44" s="169">
        <f t="shared" si="20"/>
        <v>0</v>
      </c>
      <c r="F44" s="169">
        <f t="shared" si="21"/>
        <v>0</v>
      </c>
      <c r="G44" s="167">
        <v>2016</v>
      </c>
      <c r="H44" s="165">
        <f t="shared" si="22"/>
        <v>3</v>
      </c>
      <c r="I44" s="426"/>
      <c r="J44" s="432"/>
      <c r="K44" s="171">
        <f>IF(OR(E44&gt;G44,F44="",OR(L41="未実施",L41="")),0,J41*0.9)</f>
        <v>0</v>
      </c>
      <c r="L44" s="436"/>
      <c r="M44" s="246"/>
      <c r="N44" s="429"/>
      <c r="O44" s="219" t="str">
        <f t="shared" si="18"/>
        <v/>
      </c>
      <c r="P44" s="399"/>
      <c r="Q44" s="409"/>
      <c r="R44" s="25">
        <f>IF(L41="実施済",K41*M44*N41*O44*P41*44/12,0)</f>
        <v>0</v>
      </c>
      <c r="S44" s="25" t="e">
        <f>R44*Q41</f>
        <v>#VALUE!</v>
      </c>
      <c r="T44" s="25" t="e">
        <f t="shared" si="23"/>
        <v>#VALUE!</v>
      </c>
      <c r="U44" s="237" t="str">
        <f t="shared" si="24"/>
        <v>スギ</v>
      </c>
      <c r="V44" s="443"/>
      <c r="W44" s="238">
        <f t="shared" si="25"/>
        <v>1990</v>
      </c>
      <c r="X44" s="443"/>
      <c r="Y44" s="225">
        <v>2016</v>
      </c>
      <c r="Z44" s="220">
        <v>18</v>
      </c>
      <c r="AA44" s="443"/>
      <c r="AB44" s="239">
        <f t="shared" si="26"/>
        <v>5</v>
      </c>
      <c r="AC44" s="443"/>
      <c r="AD44" s="221">
        <v>7.82</v>
      </c>
      <c r="AE44" s="240" t="s">
        <v>272</v>
      </c>
      <c r="AF44" s="447"/>
      <c r="AG44" s="439"/>
    </row>
    <row r="45" spans="1:33" ht="14">
      <c r="A45" s="402"/>
      <c r="B45" s="412"/>
      <c r="C45" s="412"/>
      <c r="D45" s="169">
        <f t="shared" si="19"/>
        <v>0</v>
      </c>
      <c r="E45" s="169">
        <f t="shared" si="20"/>
        <v>0</v>
      </c>
      <c r="F45" s="169">
        <f t="shared" si="21"/>
        <v>0</v>
      </c>
      <c r="G45" s="167">
        <v>2017</v>
      </c>
      <c r="H45" s="165">
        <f t="shared" si="22"/>
        <v>4</v>
      </c>
      <c r="I45" s="426"/>
      <c r="J45" s="432"/>
      <c r="K45" s="171">
        <f>IF(OR(E45&gt;G45,F45="",OR(L41="未実施",L41="")),0,J41*0.9)</f>
        <v>0</v>
      </c>
      <c r="L45" s="436"/>
      <c r="M45" s="246"/>
      <c r="N45" s="429"/>
      <c r="O45" s="219" t="str">
        <f t="shared" si="18"/>
        <v/>
      </c>
      <c r="P45" s="399"/>
      <c r="Q45" s="409"/>
      <c r="R45" s="25">
        <f>IF(L41="実施済",K41*M45*N41*O45*P41*44/12,0)</f>
        <v>0</v>
      </c>
      <c r="S45" s="25" t="e">
        <f>R45*Q41</f>
        <v>#VALUE!</v>
      </c>
      <c r="T45" s="25" t="e">
        <f t="shared" si="23"/>
        <v>#VALUE!</v>
      </c>
      <c r="U45" s="237" t="str">
        <f t="shared" si="24"/>
        <v>スギ</v>
      </c>
      <c r="V45" s="443"/>
      <c r="W45" s="238">
        <f t="shared" si="25"/>
        <v>1990</v>
      </c>
      <c r="X45" s="443"/>
      <c r="Y45" s="225">
        <v>2017</v>
      </c>
      <c r="Z45" s="220">
        <v>19</v>
      </c>
      <c r="AA45" s="443"/>
      <c r="AB45" s="239">
        <f t="shared" si="26"/>
        <v>5</v>
      </c>
      <c r="AC45" s="443"/>
      <c r="AD45" s="221">
        <v>7.82</v>
      </c>
      <c r="AE45" s="240" t="s">
        <v>272</v>
      </c>
      <c r="AF45" s="447"/>
      <c r="AG45" s="439"/>
    </row>
    <row r="46" spans="1:33" ht="14">
      <c r="A46" s="402"/>
      <c r="B46" s="412"/>
      <c r="C46" s="412"/>
      <c r="D46" s="169">
        <f t="shared" si="19"/>
        <v>0</v>
      </c>
      <c r="E46" s="169">
        <f t="shared" si="20"/>
        <v>0</v>
      </c>
      <c r="F46" s="169">
        <f t="shared" si="21"/>
        <v>0</v>
      </c>
      <c r="G46" s="167">
        <v>2018</v>
      </c>
      <c r="H46" s="165">
        <f t="shared" si="22"/>
        <v>5</v>
      </c>
      <c r="I46" s="426"/>
      <c r="J46" s="432"/>
      <c r="K46" s="171">
        <f>IF(OR(E46&gt;G46,F46="",OR(L41="未実施",L41="")),0,J41*0.9)</f>
        <v>0</v>
      </c>
      <c r="L46" s="436"/>
      <c r="M46" s="246"/>
      <c r="N46" s="429"/>
      <c r="O46" s="219" t="str">
        <f t="shared" si="18"/>
        <v/>
      </c>
      <c r="P46" s="399"/>
      <c r="Q46" s="409"/>
      <c r="R46" s="25">
        <f>IF(L41="実施済",K41*M46*N41*O46*P41*44/12,0)</f>
        <v>0</v>
      </c>
      <c r="S46" s="25" t="e">
        <f>R46*Q41</f>
        <v>#VALUE!</v>
      </c>
      <c r="T46" s="25" t="e">
        <f t="shared" si="23"/>
        <v>#VALUE!</v>
      </c>
      <c r="U46" s="237" t="str">
        <f t="shared" si="24"/>
        <v>スギ</v>
      </c>
      <c r="V46" s="443"/>
      <c r="W46" s="238">
        <f t="shared" si="25"/>
        <v>1990</v>
      </c>
      <c r="X46" s="443"/>
      <c r="Y46" s="225">
        <v>2018</v>
      </c>
      <c r="Z46" s="220">
        <v>20</v>
      </c>
      <c r="AA46" s="443"/>
      <c r="AB46" s="239">
        <f t="shared" si="26"/>
        <v>5</v>
      </c>
      <c r="AC46" s="443"/>
      <c r="AD46" s="221">
        <v>7.82</v>
      </c>
      <c r="AE46" s="240" t="s">
        <v>272</v>
      </c>
      <c r="AF46" s="447"/>
      <c r="AG46" s="439"/>
    </row>
    <row r="47" spans="1:33" ht="14">
      <c r="A47" s="402"/>
      <c r="B47" s="412"/>
      <c r="C47" s="412"/>
      <c r="D47" s="169">
        <f t="shared" si="19"/>
        <v>0</v>
      </c>
      <c r="E47" s="169">
        <f t="shared" si="20"/>
        <v>0</v>
      </c>
      <c r="F47" s="169">
        <f t="shared" si="21"/>
        <v>0</v>
      </c>
      <c r="G47" s="167">
        <v>2019</v>
      </c>
      <c r="H47" s="165">
        <f t="shared" si="22"/>
        <v>6</v>
      </c>
      <c r="I47" s="426"/>
      <c r="J47" s="432"/>
      <c r="K47" s="171">
        <f>IF(OR(E47&gt;G47,F47="",OR(L41="未実施",L41="")),0,J41*0.9)</f>
        <v>0</v>
      </c>
      <c r="L47" s="436"/>
      <c r="M47" s="246"/>
      <c r="N47" s="429"/>
      <c r="O47" s="219" t="str">
        <f t="shared" si="18"/>
        <v/>
      </c>
      <c r="P47" s="399"/>
      <c r="Q47" s="409"/>
      <c r="R47" s="25">
        <f>IF(L41="実施済",K41*M47*N41*O47*P41*44/12,0)</f>
        <v>0</v>
      </c>
      <c r="S47" s="25" t="e">
        <f>R47*Q41</f>
        <v>#VALUE!</v>
      </c>
      <c r="T47" s="25" t="e">
        <f t="shared" si="23"/>
        <v>#VALUE!</v>
      </c>
      <c r="U47" s="237" t="str">
        <f t="shared" si="24"/>
        <v>スギ</v>
      </c>
      <c r="V47" s="443"/>
      <c r="W47" s="238">
        <f t="shared" si="25"/>
        <v>1990</v>
      </c>
      <c r="X47" s="443"/>
      <c r="Y47" s="225">
        <v>2019</v>
      </c>
      <c r="Z47" s="220">
        <v>21</v>
      </c>
      <c r="AA47" s="443"/>
      <c r="AB47" s="239">
        <f t="shared" si="26"/>
        <v>5</v>
      </c>
      <c r="AC47" s="443"/>
      <c r="AD47" s="221">
        <v>7.82</v>
      </c>
      <c r="AE47" s="240" t="s">
        <v>272</v>
      </c>
      <c r="AF47" s="447"/>
      <c r="AG47" s="439"/>
    </row>
    <row r="48" spans="1:33" ht="14">
      <c r="A48" s="402"/>
      <c r="B48" s="412"/>
      <c r="C48" s="412"/>
      <c r="D48" s="169">
        <f t="shared" si="19"/>
        <v>0</v>
      </c>
      <c r="E48" s="169">
        <f t="shared" si="20"/>
        <v>0</v>
      </c>
      <c r="F48" s="169">
        <f t="shared" si="21"/>
        <v>0</v>
      </c>
      <c r="G48" s="167">
        <v>2020</v>
      </c>
      <c r="H48" s="165">
        <f t="shared" si="22"/>
        <v>7</v>
      </c>
      <c r="I48" s="426"/>
      <c r="J48" s="432"/>
      <c r="K48" s="171">
        <f>IF(OR(E48&gt;G48,F48="",OR(L41="未実施",L41="")),0,J41*0.9)</f>
        <v>0</v>
      </c>
      <c r="L48" s="436"/>
      <c r="M48" s="246"/>
      <c r="N48" s="429"/>
      <c r="O48" s="219" t="str">
        <f t="shared" si="18"/>
        <v/>
      </c>
      <c r="P48" s="399"/>
      <c r="Q48" s="409"/>
      <c r="R48" s="25">
        <f>IF(L41="実施済",K41*M48*N41*O48*P41*44/12,0)</f>
        <v>0</v>
      </c>
      <c r="S48" s="25" t="e">
        <f>R48*Q41</f>
        <v>#VALUE!</v>
      </c>
      <c r="T48" s="25" t="e">
        <f t="shared" si="23"/>
        <v>#VALUE!</v>
      </c>
      <c r="U48" s="237" t="str">
        <f t="shared" si="24"/>
        <v>スギ</v>
      </c>
      <c r="V48" s="443"/>
      <c r="W48" s="238">
        <f t="shared" si="25"/>
        <v>1990</v>
      </c>
      <c r="X48" s="443"/>
      <c r="Y48" s="225">
        <v>2020</v>
      </c>
      <c r="Z48" s="220">
        <v>22</v>
      </c>
      <c r="AA48" s="443"/>
      <c r="AB48" s="239">
        <f t="shared" si="26"/>
        <v>5</v>
      </c>
      <c r="AC48" s="443"/>
      <c r="AD48" s="221">
        <v>7.82</v>
      </c>
      <c r="AE48" s="240" t="s">
        <v>272</v>
      </c>
      <c r="AF48" s="447"/>
      <c r="AG48" s="439"/>
    </row>
    <row r="49" spans="1:33" ht="14">
      <c r="A49" s="402"/>
      <c r="B49" s="412"/>
      <c r="C49" s="412"/>
      <c r="D49" s="169">
        <f t="shared" si="19"/>
        <v>0</v>
      </c>
      <c r="E49" s="169">
        <f t="shared" si="20"/>
        <v>0</v>
      </c>
      <c r="F49" s="169">
        <f t="shared" si="21"/>
        <v>0</v>
      </c>
      <c r="G49" s="167">
        <v>2021</v>
      </c>
      <c r="H49" s="165">
        <f t="shared" si="22"/>
        <v>8</v>
      </c>
      <c r="I49" s="426"/>
      <c r="J49" s="432"/>
      <c r="K49" s="171">
        <f>IF(OR(E49&gt;G49,F49="",OR(L41="未実施",L41="")),0,J41*0.9)</f>
        <v>0</v>
      </c>
      <c r="L49" s="436"/>
      <c r="M49" s="246"/>
      <c r="N49" s="429"/>
      <c r="O49" s="219" t="str">
        <f t="shared" si="18"/>
        <v/>
      </c>
      <c r="P49" s="399"/>
      <c r="Q49" s="409"/>
      <c r="R49" s="25">
        <f>IF(L41="実施済",K41*M49*N41*O49*P41*44/12,0)</f>
        <v>0</v>
      </c>
      <c r="S49" s="25" t="e">
        <f>R49*Q41</f>
        <v>#VALUE!</v>
      </c>
      <c r="T49" s="25" t="e">
        <f t="shared" si="23"/>
        <v>#VALUE!</v>
      </c>
      <c r="U49" s="237" t="str">
        <f t="shared" si="24"/>
        <v>スギ</v>
      </c>
      <c r="V49" s="443"/>
      <c r="W49" s="238">
        <f t="shared" si="25"/>
        <v>1990</v>
      </c>
      <c r="X49" s="443"/>
      <c r="Y49" s="225">
        <v>2021</v>
      </c>
      <c r="Z49" s="220">
        <v>23</v>
      </c>
      <c r="AA49" s="443"/>
      <c r="AB49" s="239">
        <f t="shared" si="26"/>
        <v>5</v>
      </c>
      <c r="AC49" s="443"/>
      <c r="AD49" s="221">
        <v>7.82</v>
      </c>
      <c r="AE49" s="240" t="s">
        <v>272</v>
      </c>
      <c r="AF49" s="447"/>
      <c r="AG49" s="439"/>
    </row>
    <row r="50" spans="1:33" ht="14">
      <c r="A50" s="402"/>
      <c r="B50" s="412"/>
      <c r="C50" s="412"/>
      <c r="D50" s="169">
        <f t="shared" si="19"/>
        <v>0</v>
      </c>
      <c r="E50" s="169">
        <f t="shared" si="20"/>
        <v>0</v>
      </c>
      <c r="F50" s="169">
        <f t="shared" si="21"/>
        <v>0</v>
      </c>
      <c r="G50" s="167">
        <v>2022</v>
      </c>
      <c r="H50" s="165">
        <f t="shared" si="22"/>
        <v>9</v>
      </c>
      <c r="I50" s="426"/>
      <c r="J50" s="432"/>
      <c r="K50" s="171">
        <f>IF(OR(E50&gt;G50,F50="",OR(L41="未実施",L41="")),0,J41*0.9)</f>
        <v>0</v>
      </c>
      <c r="L50" s="436"/>
      <c r="M50" s="246"/>
      <c r="N50" s="429"/>
      <c r="O50" s="219" t="str">
        <f t="shared" si="18"/>
        <v/>
      </c>
      <c r="P50" s="399"/>
      <c r="Q50" s="409"/>
      <c r="R50" s="25">
        <f>IF(L41="実施済",K41*M50*N41*O50*P41*44/12,0)</f>
        <v>0</v>
      </c>
      <c r="S50" s="25" t="e">
        <f>R50*Q41</f>
        <v>#VALUE!</v>
      </c>
      <c r="T50" s="25" t="e">
        <f t="shared" si="23"/>
        <v>#VALUE!</v>
      </c>
      <c r="U50" s="237" t="str">
        <f t="shared" si="24"/>
        <v>スギ</v>
      </c>
      <c r="V50" s="443"/>
      <c r="W50" s="238">
        <f t="shared" si="25"/>
        <v>1990</v>
      </c>
      <c r="X50" s="443"/>
      <c r="Y50" s="225">
        <v>2022</v>
      </c>
      <c r="Z50" s="220">
        <v>24</v>
      </c>
      <c r="AA50" s="443"/>
      <c r="AB50" s="239">
        <f t="shared" si="26"/>
        <v>5</v>
      </c>
      <c r="AC50" s="443"/>
      <c r="AD50" s="221">
        <v>7.82</v>
      </c>
      <c r="AE50" s="240" t="s">
        <v>272</v>
      </c>
      <c r="AF50" s="447"/>
      <c r="AG50" s="439"/>
    </row>
    <row r="51" spans="1:33" ht="14">
      <c r="A51" s="402"/>
      <c r="B51" s="412"/>
      <c r="C51" s="412"/>
      <c r="D51" s="169">
        <f t="shared" si="19"/>
        <v>0</v>
      </c>
      <c r="E51" s="169">
        <f t="shared" si="20"/>
        <v>0</v>
      </c>
      <c r="F51" s="169">
        <f t="shared" si="21"/>
        <v>0</v>
      </c>
      <c r="G51" s="167">
        <v>2023</v>
      </c>
      <c r="H51" s="165">
        <f t="shared" si="22"/>
        <v>10</v>
      </c>
      <c r="I51" s="426"/>
      <c r="J51" s="432"/>
      <c r="K51" s="171">
        <f>IF(OR(E51&gt;G51,F51="",OR(L41="未実施",L41="")),0,J41*0.9)</f>
        <v>0</v>
      </c>
      <c r="L51" s="436"/>
      <c r="M51" s="246"/>
      <c r="N51" s="429"/>
      <c r="O51" s="219" t="str">
        <f t="shared" si="18"/>
        <v/>
      </c>
      <c r="P51" s="399"/>
      <c r="Q51" s="409"/>
      <c r="R51" s="25">
        <f>IF(L41="実施済",K41*M51*N41*O51*P41*44/12,0)</f>
        <v>0</v>
      </c>
      <c r="S51" s="25" t="e">
        <f>R51*Q41</f>
        <v>#VALUE!</v>
      </c>
      <c r="T51" s="25" t="e">
        <f t="shared" si="23"/>
        <v>#VALUE!</v>
      </c>
      <c r="U51" s="237" t="str">
        <f t="shared" si="24"/>
        <v>スギ</v>
      </c>
      <c r="V51" s="443"/>
      <c r="W51" s="238">
        <f t="shared" si="25"/>
        <v>1990</v>
      </c>
      <c r="X51" s="443"/>
      <c r="Y51" s="225">
        <v>2023</v>
      </c>
      <c r="Z51" s="220">
        <v>25</v>
      </c>
      <c r="AA51" s="443"/>
      <c r="AB51" s="239">
        <f t="shared" si="26"/>
        <v>5</v>
      </c>
      <c r="AC51" s="443"/>
      <c r="AD51" s="221">
        <v>7.82</v>
      </c>
      <c r="AE51" s="240" t="s">
        <v>272</v>
      </c>
      <c r="AF51" s="447"/>
      <c r="AG51" s="439"/>
    </row>
    <row r="52" spans="1:33" ht="14">
      <c r="A52" s="402"/>
      <c r="B52" s="412"/>
      <c r="C52" s="412"/>
      <c r="D52" s="169">
        <f t="shared" si="19"/>
        <v>0</v>
      </c>
      <c r="E52" s="169">
        <f t="shared" si="20"/>
        <v>0</v>
      </c>
      <c r="F52" s="169">
        <f t="shared" si="21"/>
        <v>0</v>
      </c>
      <c r="G52" s="167">
        <v>2024</v>
      </c>
      <c r="H52" s="165">
        <f t="shared" si="22"/>
        <v>11</v>
      </c>
      <c r="I52" s="426"/>
      <c r="J52" s="432"/>
      <c r="K52" s="171">
        <f>IF(OR(E52&gt;G52,F52="",OR(L41="未実施",L41="")),0,J41*0.9)</f>
        <v>0</v>
      </c>
      <c r="L52" s="436"/>
      <c r="M52" s="247"/>
      <c r="N52" s="429"/>
      <c r="O52" s="219" t="str">
        <f t="shared" si="18"/>
        <v/>
      </c>
      <c r="P52" s="399"/>
      <c r="Q52" s="409"/>
      <c r="R52" s="25">
        <f>IF(L41="実施済",K41*M52*N41*O52*P41*44/12,0)</f>
        <v>0</v>
      </c>
      <c r="S52" s="25" t="e">
        <f>R52*Q41</f>
        <v>#VALUE!</v>
      </c>
      <c r="T52" s="25" t="e">
        <f t="shared" si="23"/>
        <v>#VALUE!</v>
      </c>
      <c r="U52" s="237" t="str">
        <f t="shared" si="24"/>
        <v>スギ</v>
      </c>
      <c r="V52" s="443"/>
      <c r="W52" s="238">
        <f t="shared" si="25"/>
        <v>1990</v>
      </c>
      <c r="X52" s="443"/>
      <c r="Y52" s="225">
        <v>2024</v>
      </c>
      <c r="Z52" s="220"/>
      <c r="AA52" s="443"/>
      <c r="AB52" s="239">
        <f t="shared" si="26"/>
        <v>5</v>
      </c>
      <c r="AC52" s="443"/>
      <c r="AD52" s="221">
        <v>7.82</v>
      </c>
      <c r="AE52" s="240" t="s">
        <v>272</v>
      </c>
      <c r="AF52" s="447"/>
      <c r="AG52" s="439"/>
    </row>
    <row r="53" spans="1:33" ht="14">
      <c r="A53" s="402"/>
      <c r="B53" s="412"/>
      <c r="C53" s="412"/>
      <c r="D53" s="169">
        <f t="shared" si="19"/>
        <v>0</v>
      </c>
      <c r="E53" s="169">
        <f t="shared" si="20"/>
        <v>0</v>
      </c>
      <c r="F53" s="169">
        <f t="shared" si="21"/>
        <v>0</v>
      </c>
      <c r="G53" s="167">
        <v>2025</v>
      </c>
      <c r="H53" s="165">
        <f t="shared" si="22"/>
        <v>12</v>
      </c>
      <c r="I53" s="426"/>
      <c r="J53" s="432"/>
      <c r="K53" s="171">
        <f>IF(OR(E53&gt;G53,F53="",OR(L41="未実施",L41="")),0,J41*0.9)</f>
        <v>0</v>
      </c>
      <c r="L53" s="436"/>
      <c r="M53" s="247"/>
      <c r="N53" s="429"/>
      <c r="O53" s="219" t="str">
        <f t="shared" si="18"/>
        <v/>
      </c>
      <c r="P53" s="399"/>
      <c r="Q53" s="409"/>
      <c r="R53" s="25">
        <f>IF(L41="実施済",K41*M53*N41*O53*P41*44/12,0)</f>
        <v>0</v>
      </c>
      <c r="S53" s="25" t="e">
        <f>R53*Q41</f>
        <v>#VALUE!</v>
      </c>
      <c r="T53" s="25" t="e">
        <f t="shared" si="23"/>
        <v>#VALUE!</v>
      </c>
      <c r="U53" s="237" t="str">
        <f t="shared" si="24"/>
        <v>スギ</v>
      </c>
      <c r="V53" s="443"/>
      <c r="W53" s="238">
        <f t="shared" si="25"/>
        <v>1990</v>
      </c>
      <c r="X53" s="443"/>
      <c r="Y53" s="225">
        <v>2025</v>
      </c>
      <c r="Z53" s="220"/>
      <c r="AA53" s="443"/>
      <c r="AB53" s="239">
        <f t="shared" si="26"/>
        <v>5</v>
      </c>
      <c r="AC53" s="443"/>
      <c r="AD53" s="221">
        <v>7.82</v>
      </c>
      <c r="AE53" s="240" t="s">
        <v>272</v>
      </c>
      <c r="AF53" s="447"/>
      <c r="AG53" s="439"/>
    </row>
    <row r="54" spans="1:33" ht="14">
      <c r="A54" s="402"/>
      <c r="B54" s="412"/>
      <c r="C54" s="412"/>
      <c r="D54" s="169">
        <f t="shared" si="19"/>
        <v>0</v>
      </c>
      <c r="E54" s="169">
        <f t="shared" si="20"/>
        <v>0</v>
      </c>
      <c r="F54" s="169">
        <f t="shared" si="21"/>
        <v>0</v>
      </c>
      <c r="G54" s="167">
        <v>2026</v>
      </c>
      <c r="H54" s="165">
        <f t="shared" si="22"/>
        <v>13</v>
      </c>
      <c r="I54" s="426"/>
      <c r="J54" s="432"/>
      <c r="K54" s="171">
        <f>IF(OR(E54&gt;G54,F54="",OR(L41="未実施",L41="")),0,J41*0.9)</f>
        <v>0</v>
      </c>
      <c r="L54" s="436"/>
      <c r="M54" s="247"/>
      <c r="N54" s="429"/>
      <c r="O54" s="219" t="str">
        <f t="shared" si="18"/>
        <v/>
      </c>
      <c r="P54" s="399"/>
      <c r="Q54" s="409"/>
      <c r="R54" s="25">
        <f>IF(L41="実施済",K41*M54*N41*O54*P41*44/12,0)</f>
        <v>0</v>
      </c>
      <c r="S54" s="25" t="e">
        <f>R54*Q41</f>
        <v>#VALUE!</v>
      </c>
      <c r="T54" s="25" t="e">
        <f t="shared" ref="T54:T60" si="27">SUM(R54:S54)</f>
        <v>#VALUE!</v>
      </c>
      <c r="U54" s="237" t="str">
        <f t="shared" si="24"/>
        <v>スギ</v>
      </c>
      <c r="V54" s="444"/>
      <c r="W54" s="238">
        <f t="shared" si="25"/>
        <v>1990</v>
      </c>
      <c r="X54" s="444"/>
      <c r="Y54" s="225">
        <v>2026</v>
      </c>
      <c r="Z54" s="228"/>
      <c r="AA54" s="444"/>
      <c r="AB54" s="239">
        <f t="shared" si="26"/>
        <v>5</v>
      </c>
      <c r="AC54" s="444"/>
      <c r="AD54" s="221"/>
      <c r="AE54" s="240" t="s">
        <v>272</v>
      </c>
      <c r="AF54" s="448"/>
      <c r="AG54" s="440"/>
    </row>
    <row r="55" spans="1:33" ht="14">
      <c r="A55" s="402"/>
      <c r="B55" s="412"/>
      <c r="C55" s="412"/>
      <c r="D55" s="169">
        <f t="shared" si="19"/>
        <v>0</v>
      </c>
      <c r="E55" s="169">
        <f t="shared" si="20"/>
        <v>0</v>
      </c>
      <c r="F55" s="169">
        <f t="shared" si="21"/>
        <v>0</v>
      </c>
      <c r="G55" s="167">
        <v>2027</v>
      </c>
      <c r="H55" s="165">
        <f t="shared" si="22"/>
        <v>14</v>
      </c>
      <c r="I55" s="426"/>
      <c r="J55" s="432"/>
      <c r="K55" s="171">
        <f>IF(OR(E55&gt;G55,F55="",OR(L41="未実施",L41="")),0,J41*0.9)</f>
        <v>0</v>
      </c>
      <c r="L55" s="436"/>
      <c r="M55" s="247"/>
      <c r="N55" s="429"/>
      <c r="O55" s="219" t="str">
        <f t="shared" si="18"/>
        <v/>
      </c>
      <c r="P55" s="399"/>
      <c r="Q55" s="409"/>
      <c r="R55" s="25">
        <f>IF(L41="実施済",K41*M55*N41*O55*P41*44/12,0)</f>
        <v>0</v>
      </c>
      <c r="S55" s="25" t="e">
        <f>R55*Q41</f>
        <v>#VALUE!</v>
      </c>
      <c r="T55" s="25" t="e">
        <f t="shared" si="27"/>
        <v>#VALUE!</v>
      </c>
      <c r="U55" s="237" t="str">
        <f t="shared" si="24"/>
        <v>スギ</v>
      </c>
      <c r="V55" s="444"/>
      <c r="W55" s="238">
        <f t="shared" si="25"/>
        <v>1990</v>
      </c>
      <c r="X55" s="444"/>
      <c r="Y55" s="225">
        <v>2027</v>
      </c>
      <c r="Z55" s="220"/>
      <c r="AA55" s="444"/>
      <c r="AB55" s="239">
        <f t="shared" si="26"/>
        <v>5</v>
      </c>
      <c r="AC55" s="444"/>
      <c r="AD55" s="221"/>
      <c r="AE55" s="240" t="s">
        <v>272</v>
      </c>
      <c r="AF55" s="448"/>
      <c r="AG55" s="440"/>
    </row>
    <row r="56" spans="1:33" ht="14">
      <c r="A56" s="402"/>
      <c r="B56" s="412"/>
      <c r="C56" s="412"/>
      <c r="D56" s="169">
        <f t="shared" si="19"/>
        <v>0</v>
      </c>
      <c r="E56" s="169">
        <f t="shared" si="20"/>
        <v>0</v>
      </c>
      <c r="F56" s="169">
        <f t="shared" si="21"/>
        <v>0</v>
      </c>
      <c r="G56" s="167">
        <v>2028</v>
      </c>
      <c r="H56" s="165">
        <f t="shared" si="22"/>
        <v>15</v>
      </c>
      <c r="I56" s="426"/>
      <c r="J56" s="432"/>
      <c r="K56" s="171">
        <f>IF(OR(E56&gt;G56,F56="",OR(L41="未実施",L41="")),0,J41*0.9)</f>
        <v>0</v>
      </c>
      <c r="L56" s="436"/>
      <c r="M56" s="247"/>
      <c r="N56" s="429"/>
      <c r="O56" s="219" t="str">
        <f t="shared" si="18"/>
        <v/>
      </c>
      <c r="P56" s="399"/>
      <c r="Q56" s="409"/>
      <c r="R56" s="25">
        <f>IF(L41="実施済",K41*M56*N41*O56*P41*44/12,0)</f>
        <v>0</v>
      </c>
      <c r="S56" s="25" t="e">
        <f>R56*Q41</f>
        <v>#VALUE!</v>
      </c>
      <c r="T56" s="25" t="e">
        <f t="shared" si="27"/>
        <v>#VALUE!</v>
      </c>
      <c r="U56" s="237" t="str">
        <f t="shared" si="24"/>
        <v>スギ</v>
      </c>
      <c r="V56" s="444"/>
      <c r="W56" s="238">
        <f t="shared" si="25"/>
        <v>1990</v>
      </c>
      <c r="X56" s="444"/>
      <c r="Y56" s="225">
        <v>2028</v>
      </c>
      <c r="Z56" s="220"/>
      <c r="AA56" s="444"/>
      <c r="AB56" s="239">
        <f t="shared" si="26"/>
        <v>5</v>
      </c>
      <c r="AC56" s="444"/>
      <c r="AD56" s="221"/>
      <c r="AE56" s="240" t="s">
        <v>272</v>
      </c>
      <c r="AF56" s="448"/>
      <c r="AG56" s="440"/>
    </row>
    <row r="57" spans="1:33" ht="14">
      <c r="A57" s="402"/>
      <c r="B57" s="412"/>
      <c r="C57" s="412"/>
      <c r="D57" s="169">
        <f t="shared" si="19"/>
        <v>0</v>
      </c>
      <c r="E57" s="169">
        <f t="shared" si="20"/>
        <v>0</v>
      </c>
      <c r="F57" s="169">
        <f t="shared" si="21"/>
        <v>0</v>
      </c>
      <c r="G57" s="167">
        <v>2029</v>
      </c>
      <c r="H57" s="165">
        <f t="shared" si="22"/>
        <v>16</v>
      </c>
      <c r="I57" s="426"/>
      <c r="J57" s="432"/>
      <c r="K57" s="171">
        <f>IF(OR(E57&gt;G57,F57="",OR(L41="未実施",L41="")),0,J41*0.9)</f>
        <v>0</v>
      </c>
      <c r="L57" s="436"/>
      <c r="M57" s="247"/>
      <c r="N57" s="429"/>
      <c r="O57" s="219" t="str">
        <f t="shared" si="18"/>
        <v/>
      </c>
      <c r="P57" s="399"/>
      <c r="Q57" s="409"/>
      <c r="R57" s="25">
        <f>IF(L41="実施済",K41*M57*N41*O57*P41*44/12,0)</f>
        <v>0</v>
      </c>
      <c r="S57" s="25" t="e">
        <f>R57*Q41</f>
        <v>#VALUE!</v>
      </c>
      <c r="T57" s="25" t="e">
        <f t="shared" si="27"/>
        <v>#VALUE!</v>
      </c>
      <c r="U57" s="237" t="str">
        <f t="shared" si="24"/>
        <v>スギ</v>
      </c>
      <c r="V57" s="444"/>
      <c r="W57" s="238">
        <f t="shared" si="25"/>
        <v>1990</v>
      </c>
      <c r="X57" s="444"/>
      <c r="Y57" s="225">
        <v>2029</v>
      </c>
      <c r="Z57" s="220"/>
      <c r="AA57" s="444"/>
      <c r="AB57" s="239">
        <f t="shared" si="26"/>
        <v>5</v>
      </c>
      <c r="AC57" s="444"/>
      <c r="AD57" s="221"/>
      <c r="AE57" s="240" t="s">
        <v>272</v>
      </c>
      <c r="AF57" s="448"/>
      <c r="AG57" s="440"/>
    </row>
    <row r="58" spans="1:33" ht="14.5" thickBot="1">
      <c r="A58" s="403"/>
      <c r="B58" s="413"/>
      <c r="C58" s="413"/>
      <c r="D58" s="169">
        <f t="shared" si="19"/>
        <v>0</v>
      </c>
      <c r="E58" s="169">
        <f t="shared" si="20"/>
        <v>0</v>
      </c>
      <c r="F58" s="169">
        <f t="shared" si="21"/>
        <v>0</v>
      </c>
      <c r="G58" s="168">
        <v>2030</v>
      </c>
      <c r="H58" s="165">
        <f t="shared" si="22"/>
        <v>17</v>
      </c>
      <c r="I58" s="427"/>
      <c r="J58" s="433"/>
      <c r="K58" s="172">
        <f>IF(OR(E58&gt;G58,F58="",OR(L41="未実施",L41="")),0,J41*0.9)</f>
        <v>0</v>
      </c>
      <c r="L58" s="437"/>
      <c r="M58" s="248"/>
      <c r="N58" s="430"/>
      <c r="O58" s="222" t="str">
        <f t="shared" si="18"/>
        <v/>
      </c>
      <c r="P58" s="400"/>
      <c r="Q58" s="410"/>
      <c r="R58" s="150">
        <f>IF(L41="実施済",K41*M58*N41*O58*P41*44/12,0)</f>
        <v>0</v>
      </c>
      <c r="S58" s="150" t="e">
        <f>R58*Q41</f>
        <v>#VALUE!</v>
      </c>
      <c r="T58" s="150" t="e">
        <f t="shared" si="27"/>
        <v>#VALUE!</v>
      </c>
      <c r="U58" s="241" t="str">
        <f t="shared" si="24"/>
        <v>スギ</v>
      </c>
      <c r="V58" s="445"/>
      <c r="W58" s="242">
        <f t="shared" si="25"/>
        <v>1990</v>
      </c>
      <c r="X58" s="445"/>
      <c r="Y58" s="226">
        <v>2030</v>
      </c>
      <c r="Z58" s="223"/>
      <c r="AA58" s="445"/>
      <c r="AB58" s="243">
        <f t="shared" si="26"/>
        <v>5</v>
      </c>
      <c r="AC58" s="445"/>
      <c r="AD58" s="224"/>
      <c r="AE58" s="244" t="s">
        <v>272</v>
      </c>
      <c r="AF58" s="449"/>
      <c r="AG58" s="441"/>
    </row>
    <row r="59" spans="1:33" ht="14">
      <c r="A59" s="401"/>
      <c r="B59" s="411"/>
      <c r="C59" s="411"/>
      <c r="D59" s="249"/>
      <c r="E59" s="249"/>
      <c r="F59" s="249"/>
      <c r="G59" s="166">
        <v>2013</v>
      </c>
      <c r="H59" s="215"/>
      <c r="I59" s="425"/>
      <c r="J59" s="431"/>
      <c r="K59" s="170">
        <f>IF(OR(E59&gt;G59,F59="",OR(L59="未実施",L59="")),0,J59*0.9)</f>
        <v>0</v>
      </c>
      <c r="L59" s="435"/>
      <c r="M59" s="245"/>
      <c r="N59" s="428" t="str">
        <f>IF(D59="スギ",0.314,"")&amp;IF(D59="ヒノキ",0.407,"")&amp;IF(D59="サワラ",0.287,"")&amp;IF(D59="アカマツ",0.451,"")&amp;IF(D59="クロマツ",0.464,"")&amp;IF(D59="ヒバ",0.412,"")&amp;IF(D59="カラマツ",0.404,"")&amp;IF(D59="モミ",0.423,"")&amp;IF(D59="トドマツ",0.318,"")&amp;IF(D59="ツガ",0.464,"")&amp;IF(D59="エゾマツ",0.357,"")&amp;IF(D59="アカエゾマツ",0.362,"")&amp;IF(D59="マキ",0.455,"")&amp;IF(D59="イチイ",0.454,"")&amp;IF(D59="イチョウ",0.45,"")&amp;IF(D59="外来針葉樹",0.32,"")&amp;IF(D59="ブナ",0.573,"")&amp;IF(D59="カシ",0.646,"")&amp;IF(D59="クリ",0.419,"")&amp;IF(D59="クヌギ",0.668,"")&amp;IF(D59="ナラ",0.624,"")&amp;IF(D59="ドノロキ",0.291,"")&amp;IF(D59="ハンノキ",0.454,"")&amp;IF(D59="ニレ",0.494,"")&amp;IF(D59="ケヤキ",0.611,"")&amp;IF(D59="カツラ",0.454,"")&amp;IF(D59="ホオノキ",0.386,"")&amp;IF(D59="カエデ",0.519,"")&amp;IF(D59="キハダ",0.344,"")&amp;IF(D59="シナノキ",0.369,"")&amp;IF(D59="センノキ",0.398,"")&amp;IF(D59="キリ",0.234,"")&amp;IF(D59="外来広葉樹",0.66,"")&amp;IF(D59="カンバ",0.468,"")</f>
        <v/>
      </c>
      <c r="O59" s="216" t="str">
        <f>IF(AND(D59="スギ",H59&lt;=20),1.57,"")&amp;IF(AND(D59="スギ",H59&gt;20),1.23,"")&amp;IF(AND(D59="ヒノキ",H59&lt;=20),1.55,"")&amp;IF(AND(D59="ヒノキ",H59&gt;20),1.24,"")&amp;IF(AND(D59="サワラ",H59&lt;=20),1.55,"")&amp;IF(AND(D59="サワラ",H59&gt;20),1.24,"")&amp;IF(AND(D59="アカマツ",H59&lt;=20),1.63,"")&amp;IF(AND(D59="アカマツ",H59&gt;20),1.23,"")&amp;IF(AND(D59="クロマツ",H59&lt;=20),1.39,"")&amp;IF(AND(D59="クロマツ",H59&gt;20),1.36,"")&amp;IF(AND(D59="ヒバ",H59&lt;=20),2.38,"")&amp;IF(AND(D59="ヒバ",H59&gt;20),1.41,"")&amp;IF(AND(D59="カラマツ",H59&lt;=20),1.5,"")&amp;IF(AND(D59="カラマツ",H59&gt;20),1.15,"")&amp;IF(D59="モミ",1.4,"")&amp;IF(AND(D59="トドマツ",H59&lt;=20),1.88,"")&amp;IF(AND(D59="トドマツ",H59&gt;20),1.38,"")&amp;IF(D59="ツガ",1.4,"")&amp;IF(AND(D59="エゾマツ",H59&lt;=20),2.18,"")&amp;IF(AND(D59="エゾマツ",H59&gt;20),1.48,"")&amp;IF(AND(D59="アカエゾマツ",D59&lt;=20),2.17,"")&amp;IF(AND(D59="アカエゾマツ",D59&gt;20),1.67,"")&amp;IF(AND(D59="マキ",D59&lt;=20),1.39,"")&amp;IF(AND(D59="マキ",D59&gt;20),1.23,"")&amp;IF(AND(D59="イチイ",H59&lt;=20),1.39,"")&amp;IF(AND(D59="イチイ",H59&gt;20),1.23,"")&amp;IF(AND(D59="イチョウ",H59&lt;=20),1.5,"")&amp;IF(AND(D59="イチョウ",H59&gt;20),1.15,"")&amp;IF(D59="外来針葉樹",1.41,"")&amp;IF(AND(D59="クヌギ",H59&lt;=20),1.36,"")&amp;IF(AND(D59="クヌギ",H59&gt;20),1.32,"")</f>
        <v/>
      </c>
      <c r="P59" s="398" t="str">
        <f>IF(OR(D59="スギ",D59="ヒノキ",D59="サワラ",D59="アカマツ",D59="クロマツ",D59="ヒバ",D59="カラマツ",D59="モミ",D59="トドマツ",D59="ツガ",D59="エゾマツ",D59="アカエゾマツ",D59="マキ",D59="イチイ",D59="イチョウ",D59="外来針葉樹",D59="その他針葉樹"),0.51,IF(OR(D59="ブナ",D59="カシ",D59="クリ",D59="クヌギ",D59="ナラ",D59="ドロノキ",D59="ハンノキ",D59="ニレ",D59="ケヤキ",D59="カツラ",D59="ホオノキ",D59="カエデ",D59="キハダ",D59="シナノキ",D59="センノキ", D59="キリ", D59="カンバ",D59="外来広葉樹",D59="その他広葉樹"),0.48,""))</f>
        <v/>
      </c>
      <c r="Q59" s="408" t="str">
        <f>IF(D59="スギ",0.25,"")&amp;IF(D59="ヒノキ",0.26,"")&amp;IF(D59="サワラ",0.26,"")&amp;IF(D59="アカマツ",0.26,"")&amp;IF(D59="クロマツ",0.34,"")&amp;IF(D59="ヒバ",0.2,"")&amp;IF(D59="カラマツ",0.29,"")&amp;IF(D59="モミ",0.4,"")&amp;IF(D59="トドマツ",0.21,"")&amp;IF(D59="ツガ",0.4,"")&amp;IF(D59="エゾマツ",0.23,"")&amp;IF(D59="アカエゾマツ",0.21,"")&amp;IF(D59="マキ",0.2,"")&amp;IF(D59="イチイ",0.2,"")&amp;IF(D59="イチョウ",0.2,"")&amp;IF(D59="外来針葉樹",0.17,"")&amp;IF(D59="ブナ",0.26,"")&amp;IF(D59="カシ",0.26,"")&amp;IF(D59="クリ",0.26,"")&amp;IF(D59="クヌギ",0.26,"")&amp;IF(D59="ナラ",0.26,"")&amp;IF(D59="ドノロキ",0.26,"")&amp;IF(D59="ハンノキ",0.26,"")&amp;IF(D59="ニレ",0.26,"")&amp;IF(D59="ケヤキ",0.26,"")&amp;IF(D59="カツラ",0.26,"")&amp;IF(D59="ホオノキ",0.26,"")&amp;IF(D59="カエデ",0.26,"")&amp;IF(D59="キハダ",0.26,"")&amp;IF(D59="シナノキ",0.26,"")&amp;IF(D59="センノキ",0.26,"")&amp;IF(D59="キリ",0.26,"")&amp;IF(D59="外来広葉樹",0.16,"")&amp;IF(D59="カンバ",0.26,"")&amp;IF(D59="その他広葉樹",0.26,"")</f>
        <v/>
      </c>
      <c r="R59" s="174">
        <f>IF(L59="実施済",K59*M59*N59*O59*P59*44/12,0)</f>
        <v>0</v>
      </c>
      <c r="S59" s="174" t="e">
        <f>R59*Q59</f>
        <v>#VALUE!</v>
      </c>
      <c r="T59" s="214" t="e">
        <f t="shared" si="27"/>
        <v>#VALUE!</v>
      </c>
      <c r="U59" s="229" t="s">
        <v>239</v>
      </c>
      <c r="V59" s="442" t="str">
        <f>IF(D59=U59,"○","×")</f>
        <v>×</v>
      </c>
      <c r="W59" s="230">
        <v>1990</v>
      </c>
      <c r="X59" s="442" t="str">
        <f>IF(E59=W59,"○","×")</f>
        <v>×</v>
      </c>
      <c r="Y59" s="227">
        <v>2013</v>
      </c>
      <c r="Z59" s="217"/>
      <c r="AA59" s="442" t="str">
        <f>IF(OR(H59=Z59,H60=Z60,H61=Z61,H62=Z62,H59=Z59,H63=Z63,H64=Z64,H65=Z65,H66=Z66,H67=Z67,H68=Z68,H69=Z69,H70=Z70,H71=Z71,H72=Z72,H73=Z73,H74=Z74,H75=Z75,H76=Z76),"○","×")</f>
        <v>○</v>
      </c>
      <c r="AB59" s="231">
        <v>5</v>
      </c>
      <c r="AC59" s="442" t="str">
        <f>IF(J59=AB59,"○","×")</f>
        <v>×</v>
      </c>
      <c r="AD59" s="218">
        <v>7.82</v>
      </c>
      <c r="AE59" s="236" t="s">
        <v>272</v>
      </c>
      <c r="AF59" s="446" t="s">
        <v>273</v>
      </c>
      <c r="AG59" s="438"/>
    </row>
    <row r="60" spans="1:33" ht="14">
      <c r="A60" s="402"/>
      <c r="B60" s="412"/>
      <c r="C60" s="412"/>
      <c r="D60" s="169">
        <f>D59</f>
        <v>0</v>
      </c>
      <c r="E60" s="169">
        <f>E59</f>
        <v>0</v>
      </c>
      <c r="F60" s="169">
        <f>F59</f>
        <v>0</v>
      </c>
      <c r="G60" s="167">
        <v>2014</v>
      </c>
      <c r="H60" s="165">
        <f>H59+1</f>
        <v>1</v>
      </c>
      <c r="I60" s="426"/>
      <c r="J60" s="432"/>
      <c r="K60" s="171">
        <f>IF(OR(E60&gt;G60,F60="",OR(L59="未実施",L59="")),0,J59*0.9)</f>
        <v>0</v>
      </c>
      <c r="L60" s="436"/>
      <c r="M60" s="246"/>
      <c r="N60" s="429"/>
      <c r="O60" s="219" t="str">
        <f t="shared" ref="O60:O76" si="28">IF(AND(D60="スギ",H60&lt;=20),1.57,"")&amp;IF(AND(D60="スギ",H60&gt;20),1.23,"")&amp;IF(AND(D60="ヒノキ",H60&lt;=20),1.55,"")&amp;IF(AND(D60="ヒノキ",H60&gt;20),1.24,"")&amp;IF(AND(D60="サワラ",H60&lt;=20),1.55,"")&amp;IF(AND(D60="サワラ",H60&gt;20),1.24,"")&amp;IF(AND(D60="アカマツ",H60&lt;=20),1.63,"")&amp;IF(AND(D60="アカマツ",H60&gt;20),1.23,"")&amp;IF(AND(D60="クロマツ",H60&lt;=20),1.39,"")&amp;IF(AND(D60="クロマツ",H60&gt;20),1.36,"")&amp;IF(AND(D60="ヒバ",H60&lt;=20),2.38,"")&amp;IF(AND(D60="ヒバ",H60&gt;20),1.41,"")&amp;IF(AND(D60="カラマツ",H60&lt;=20),1.5,"")&amp;IF(AND(D60="カラマツ",H60&gt;20),1.15,"")&amp;IF(D60="モミ",1.4,"")&amp;IF(AND(D60="トドマツ",H60&lt;=20),1.88,"")&amp;IF(AND(D60="トドマツ",H60&gt;20),1.38,"")&amp;IF(D60="ツガ",1.4,"")&amp;IF(AND(D60="エゾマツ",H60&lt;=20),2.18,"")&amp;IF(AND(D60="エゾマツ",H60&gt;20),1.48,"")&amp;IF(AND(D60="アカエゾマツ",D60&lt;=20),2.17,"")&amp;IF(AND(D60="アカエゾマツ",D60&gt;20),1.67,"")&amp;IF(AND(D60="マキ",D60&lt;=20),1.39,"")&amp;IF(AND(D60="マキ",D60&gt;20),1.23,"")&amp;IF(AND(D60="イチイ",H60&lt;=20),1.39,"")&amp;IF(AND(D60="イチイ",H60&gt;20),1.23,"")&amp;IF(AND(D60="イチョウ",H60&lt;=20),1.5,"")&amp;IF(AND(D60="イチョウ",H60&gt;20),1.15,"")&amp;IF(D60="外来針葉樹",1.41,"")&amp;IF(AND(D60="クヌギ",H60&lt;=20),1.36,"")&amp;IF(AND(D60="クヌギ",H60&gt;20),1.32,"")</f>
        <v/>
      </c>
      <c r="P60" s="399"/>
      <c r="Q60" s="409"/>
      <c r="R60" s="25">
        <f>IF(L59="実施済",K59*M60*N59*O60*P59*44/12,0)</f>
        <v>0</v>
      </c>
      <c r="S60" s="25" t="e">
        <f>R60*Q59</f>
        <v>#VALUE!</v>
      </c>
      <c r="T60" s="25" t="e">
        <f t="shared" si="27"/>
        <v>#VALUE!</v>
      </c>
      <c r="U60" s="237" t="str">
        <f>U59</f>
        <v>スギ</v>
      </c>
      <c r="V60" s="443"/>
      <c r="W60" s="238">
        <f>W59</f>
        <v>1990</v>
      </c>
      <c r="X60" s="443"/>
      <c r="Y60" s="225">
        <v>2014</v>
      </c>
      <c r="Z60" s="220"/>
      <c r="AA60" s="443"/>
      <c r="AB60" s="239">
        <f>AB59</f>
        <v>5</v>
      </c>
      <c r="AC60" s="443"/>
      <c r="AD60" s="221">
        <v>7.82</v>
      </c>
      <c r="AE60" s="240" t="s">
        <v>272</v>
      </c>
      <c r="AF60" s="447"/>
      <c r="AG60" s="439"/>
    </row>
    <row r="61" spans="1:33" ht="14">
      <c r="A61" s="402"/>
      <c r="B61" s="412"/>
      <c r="C61" s="412"/>
      <c r="D61" s="169">
        <f t="shared" ref="D61:D76" si="29">D60</f>
        <v>0</v>
      </c>
      <c r="E61" s="169">
        <f t="shared" ref="E61:E76" si="30">E60</f>
        <v>0</v>
      </c>
      <c r="F61" s="169">
        <f t="shared" ref="F61:F76" si="31">F60</f>
        <v>0</v>
      </c>
      <c r="G61" s="167">
        <v>2015</v>
      </c>
      <c r="H61" s="165">
        <f t="shared" ref="H61:H76" si="32">H60+1</f>
        <v>2</v>
      </c>
      <c r="I61" s="426"/>
      <c r="J61" s="432"/>
      <c r="K61" s="171">
        <f>IF(OR(E61&gt;G61,F61="",OR(L59="未実施",L59="")),0,J59*0.9)</f>
        <v>0</v>
      </c>
      <c r="L61" s="436"/>
      <c r="M61" s="246"/>
      <c r="N61" s="429"/>
      <c r="O61" s="219" t="str">
        <f t="shared" si="28"/>
        <v/>
      </c>
      <c r="P61" s="399"/>
      <c r="Q61" s="409"/>
      <c r="R61" s="25">
        <f>IF(L59="実施済",K59*M61*N59*O61*P59*44/12,0)</f>
        <v>0</v>
      </c>
      <c r="S61" s="25" t="e">
        <f>R61*Q59</f>
        <v>#VALUE!</v>
      </c>
      <c r="T61" s="25" t="e">
        <f t="shared" ref="T61:T71" si="33">SUM(R61:S61)</f>
        <v>#VALUE!</v>
      </c>
      <c r="U61" s="237" t="str">
        <f t="shared" ref="U61:U76" si="34">U60</f>
        <v>スギ</v>
      </c>
      <c r="V61" s="443"/>
      <c r="W61" s="238">
        <f t="shared" ref="W61:W76" si="35">W60</f>
        <v>1990</v>
      </c>
      <c r="X61" s="443"/>
      <c r="Y61" s="225">
        <v>2015</v>
      </c>
      <c r="Z61" s="220"/>
      <c r="AA61" s="443"/>
      <c r="AB61" s="239">
        <f t="shared" ref="AB61:AB76" si="36">AB60</f>
        <v>5</v>
      </c>
      <c r="AC61" s="443"/>
      <c r="AD61" s="221">
        <v>7.82</v>
      </c>
      <c r="AE61" s="240" t="s">
        <v>272</v>
      </c>
      <c r="AF61" s="447"/>
      <c r="AG61" s="439"/>
    </row>
    <row r="62" spans="1:33" ht="14">
      <c r="A62" s="402"/>
      <c r="B62" s="412"/>
      <c r="C62" s="412"/>
      <c r="D62" s="169">
        <f t="shared" si="29"/>
        <v>0</v>
      </c>
      <c r="E62" s="169">
        <f t="shared" si="30"/>
        <v>0</v>
      </c>
      <c r="F62" s="169">
        <f t="shared" si="31"/>
        <v>0</v>
      </c>
      <c r="G62" s="167">
        <v>2016</v>
      </c>
      <c r="H62" s="165">
        <f t="shared" si="32"/>
        <v>3</v>
      </c>
      <c r="I62" s="426"/>
      <c r="J62" s="432"/>
      <c r="K62" s="171">
        <f>IF(OR(E62&gt;G62,F62="",OR(L59="未実施",L59="")),0,J59*0.9)</f>
        <v>0</v>
      </c>
      <c r="L62" s="436"/>
      <c r="M62" s="246"/>
      <c r="N62" s="429"/>
      <c r="O62" s="219" t="str">
        <f t="shared" si="28"/>
        <v/>
      </c>
      <c r="P62" s="399"/>
      <c r="Q62" s="409"/>
      <c r="R62" s="25">
        <f>IF(L59="実施済",K59*M62*N59*O62*P59*44/12,0)</f>
        <v>0</v>
      </c>
      <c r="S62" s="25" t="e">
        <f>R62*Q59</f>
        <v>#VALUE!</v>
      </c>
      <c r="T62" s="25" t="e">
        <f t="shared" si="33"/>
        <v>#VALUE!</v>
      </c>
      <c r="U62" s="237" t="str">
        <f t="shared" si="34"/>
        <v>スギ</v>
      </c>
      <c r="V62" s="443"/>
      <c r="W62" s="238">
        <f t="shared" si="35"/>
        <v>1990</v>
      </c>
      <c r="X62" s="443"/>
      <c r="Y62" s="225">
        <v>2016</v>
      </c>
      <c r="Z62" s="220">
        <v>18</v>
      </c>
      <c r="AA62" s="443"/>
      <c r="AB62" s="239">
        <f t="shared" si="36"/>
        <v>5</v>
      </c>
      <c r="AC62" s="443"/>
      <c r="AD62" s="221">
        <v>7.82</v>
      </c>
      <c r="AE62" s="240" t="s">
        <v>272</v>
      </c>
      <c r="AF62" s="447"/>
      <c r="AG62" s="439"/>
    </row>
    <row r="63" spans="1:33" ht="14">
      <c r="A63" s="402"/>
      <c r="B63" s="412"/>
      <c r="C63" s="412"/>
      <c r="D63" s="169">
        <f t="shared" si="29"/>
        <v>0</v>
      </c>
      <c r="E63" s="169">
        <f t="shared" si="30"/>
        <v>0</v>
      </c>
      <c r="F63" s="169">
        <f t="shared" si="31"/>
        <v>0</v>
      </c>
      <c r="G63" s="167">
        <v>2017</v>
      </c>
      <c r="H63" s="165">
        <f t="shared" si="32"/>
        <v>4</v>
      </c>
      <c r="I63" s="426"/>
      <c r="J63" s="432"/>
      <c r="K63" s="171">
        <f>IF(OR(E63&gt;G63,F63="",OR(L59="未実施",L59="")),0,J59*0.9)</f>
        <v>0</v>
      </c>
      <c r="L63" s="436"/>
      <c r="M63" s="246"/>
      <c r="N63" s="429"/>
      <c r="O63" s="219" t="str">
        <f t="shared" si="28"/>
        <v/>
      </c>
      <c r="P63" s="399"/>
      <c r="Q63" s="409"/>
      <c r="R63" s="25">
        <f>IF(L59="実施済",K59*M63*N59*O63*P59*44/12,0)</f>
        <v>0</v>
      </c>
      <c r="S63" s="25" t="e">
        <f>R63*Q59</f>
        <v>#VALUE!</v>
      </c>
      <c r="T63" s="25" t="e">
        <f t="shared" si="33"/>
        <v>#VALUE!</v>
      </c>
      <c r="U63" s="237" t="str">
        <f t="shared" si="34"/>
        <v>スギ</v>
      </c>
      <c r="V63" s="443"/>
      <c r="W63" s="238">
        <f t="shared" si="35"/>
        <v>1990</v>
      </c>
      <c r="X63" s="443"/>
      <c r="Y63" s="225">
        <v>2017</v>
      </c>
      <c r="Z63" s="220">
        <v>19</v>
      </c>
      <c r="AA63" s="443"/>
      <c r="AB63" s="239">
        <f t="shared" si="36"/>
        <v>5</v>
      </c>
      <c r="AC63" s="443"/>
      <c r="AD63" s="221">
        <v>7.82</v>
      </c>
      <c r="AE63" s="240" t="s">
        <v>272</v>
      </c>
      <c r="AF63" s="447"/>
      <c r="AG63" s="439"/>
    </row>
    <row r="64" spans="1:33" ht="14">
      <c r="A64" s="402"/>
      <c r="B64" s="412"/>
      <c r="C64" s="412"/>
      <c r="D64" s="169">
        <f t="shared" si="29"/>
        <v>0</v>
      </c>
      <c r="E64" s="169">
        <f t="shared" si="30"/>
        <v>0</v>
      </c>
      <c r="F64" s="169">
        <f t="shared" si="31"/>
        <v>0</v>
      </c>
      <c r="G64" s="167">
        <v>2018</v>
      </c>
      <c r="H64" s="165">
        <f t="shared" si="32"/>
        <v>5</v>
      </c>
      <c r="I64" s="426"/>
      <c r="J64" s="432"/>
      <c r="K64" s="171">
        <f>IF(OR(E64&gt;G64,F64="",OR(L59="未実施",L59="")),0,J59*0.9)</f>
        <v>0</v>
      </c>
      <c r="L64" s="436"/>
      <c r="M64" s="246"/>
      <c r="N64" s="429"/>
      <c r="O64" s="219" t="str">
        <f t="shared" si="28"/>
        <v/>
      </c>
      <c r="P64" s="399"/>
      <c r="Q64" s="409"/>
      <c r="R64" s="25">
        <f>IF(L59="実施済",K59*M64*N59*O64*P59*44/12,0)</f>
        <v>0</v>
      </c>
      <c r="S64" s="25" t="e">
        <f>R64*Q59</f>
        <v>#VALUE!</v>
      </c>
      <c r="T64" s="25" t="e">
        <f t="shared" si="33"/>
        <v>#VALUE!</v>
      </c>
      <c r="U64" s="237" t="str">
        <f t="shared" si="34"/>
        <v>スギ</v>
      </c>
      <c r="V64" s="443"/>
      <c r="W64" s="238">
        <f t="shared" si="35"/>
        <v>1990</v>
      </c>
      <c r="X64" s="443"/>
      <c r="Y64" s="225">
        <v>2018</v>
      </c>
      <c r="Z64" s="220">
        <v>20</v>
      </c>
      <c r="AA64" s="443"/>
      <c r="AB64" s="239">
        <f t="shared" si="36"/>
        <v>5</v>
      </c>
      <c r="AC64" s="443"/>
      <c r="AD64" s="221">
        <v>7.82</v>
      </c>
      <c r="AE64" s="240" t="s">
        <v>272</v>
      </c>
      <c r="AF64" s="447"/>
      <c r="AG64" s="439"/>
    </row>
    <row r="65" spans="1:33" ht="14">
      <c r="A65" s="402"/>
      <c r="B65" s="412"/>
      <c r="C65" s="412"/>
      <c r="D65" s="169">
        <f t="shared" si="29"/>
        <v>0</v>
      </c>
      <c r="E65" s="169">
        <f t="shared" si="30"/>
        <v>0</v>
      </c>
      <c r="F65" s="169">
        <f t="shared" si="31"/>
        <v>0</v>
      </c>
      <c r="G65" s="167">
        <v>2019</v>
      </c>
      <c r="H65" s="165">
        <f t="shared" si="32"/>
        <v>6</v>
      </c>
      <c r="I65" s="426"/>
      <c r="J65" s="432"/>
      <c r="K65" s="171">
        <f>IF(OR(E65&gt;G65,F65="",OR(L59="未実施",L59="")),0,J59*0.9)</f>
        <v>0</v>
      </c>
      <c r="L65" s="436"/>
      <c r="M65" s="246"/>
      <c r="N65" s="429"/>
      <c r="O65" s="219" t="str">
        <f t="shared" si="28"/>
        <v/>
      </c>
      <c r="P65" s="399"/>
      <c r="Q65" s="409"/>
      <c r="R65" s="25">
        <f>IF(L59="実施済",K59*M65*N59*O65*P59*44/12,0)</f>
        <v>0</v>
      </c>
      <c r="S65" s="25" t="e">
        <f>R65*Q59</f>
        <v>#VALUE!</v>
      </c>
      <c r="T65" s="25" t="e">
        <f t="shared" si="33"/>
        <v>#VALUE!</v>
      </c>
      <c r="U65" s="237" t="str">
        <f t="shared" si="34"/>
        <v>スギ</v>
      </c>
      <c r="V65" s="443"/>
      <c r="W65" s="238">
        <f t="shared" si="35"/>
        <v>1990</v>
      </c>
      <c r="X65" s="443"/>
      <c r="Y65" s="225">
        <v>2019</v>
      </c>
      <c r="Z65" s="220">
        <v>21</v>
      </c>
      <c r="AA65" s="443"/>
      <c r="AB65" s="239">
        <f t="shared" si="36"/>
        <v>5</v>
      </c>
      <c r="AC65" s="443"/>
      <c r="AD65" s="221">
        <v>7.82</v>
      </c>
      <c r="AE65" s="240" t="s">
        <v>272</v>
      </c>
      <c r="AF65" s="447"/>
      <c r="AG65" s="439"/>
    </row>
    <row r="66" spans="1:33" ht="14">
      <c r="A66" s="402"/>
      <c r="B66" s="412"/>
      <c r="C66" s="412"/>
      <c r="D66" s="169">
        <f t="shared" si="29"/>
        <v>0</v>
      </c>
      <c r="E66" s="169">
        <f t="shared" si="30"/>
        <v>0</v>
      </c>
      <c r="F66" s="169">
        <f t="shared" si="31"/>
        <v>0</v>
      </c>
      <c r="G66" s="167">
        <v>2020</v>
      </c>
      <c r="H66" s="165">
        <f t="shared" si="32"/>
        <v>7</v>
      </c>
      <c r="I66" s="426"/>
      <c r="J66" s="432"/>
      <c r="K66" s="171">
        <f>IF(OR(E66&gt;G66,F66="",OR(L59="未実施",L59="")),0,J59*0.9)</f>
        <v>0</v>
      </c>
      <c r="L66" s="436"/>
      <c r="M66" s="246"/>
      <c r="N66" s="429"/>
      <c r="O66" s="219" t="str">
        <f t="shared" si="28"/>
        <v/>
      </c>
      <c r="P66" s="399"/>
      <c r="Q66" s="409"/>
      <c r="R66" s="25">
        <f>IF(L59="実施済",K59*M66*N59*O66*P59*44/12,0)</f>
        <v>0</v>
      </c>
      <c r="S66" s="25" t="e">
        <f>R66*Q59</f>
        <v>#VALUE!</v>
      </c>
      <c r="T66" s="25" t="e">
        <f t="shared" si="33"/>
        <v>#VALUE!</v>
      </c>
      <c r="U66" s="237" t="str">
        <f t="shared" si="34"/>
        <v>スギ</v>
      </c>
      <c r="V66" s="443"/>
      <c r="W66" s="238">
        <f t="shared" si="35"/>
        <v>1990</v>
      </c>
      <c r="X66" s="443"/>
      <c r="Y66" s="225">
        <v>2020</v>
      </c>
      <c r="Z66" s="220">
        <v>22</v>
      </c>
      <c r="AA66" s="443"/>
      <c r="AB66" s="239">
        <f t="shared" si="36"/>
        <v>5</v>
      </c>
      <c r="AC66" s="443"/>
      <c r="AD66" s="221">
        <v>7.82</v>
      </c>
      <c r="AE66" s="240" t="s">
        <v>272</v>
      </c>
      <c r="AF66" s="447"/>
      <c r="AG66" s="439"/>
    </row>
    <row r="67" spans="1:33" ht="14">
      <c r="A67" s="402"/>
      <c r="B67" s="412"/>
      <c r="C67" s="412"/>
      <c r="D67" s="169">
        <f t="shared" si="29"/>
        <v>0</v>
      </c>
      <c r="E67" s="169">
        <f t="shared" si="30"/>
        <v>0</v>
      </c>
      <c r="F67" s="169">
        <f t="shared" si="31"/>
        <v>0</v>
      </c>
      <c r="G67" s="167">
        <v>2021</v>
      </c>
      <c r="H67" s="165">
        <f t="shared" si="32"/>
        <v>8</v>
      </c>
      <c r="I67" s="426"/>
      <c r="J67" s="432"/>
      <c r="K67" s="171">
        <f>IF(OR(E67&gt;G67,F67="",OR(L59="未実施",L59="")),0,J59*0.9)</f>
        <v>0</v>
      </c>
      <c r="L67" s="436"/>
      <c r="M67" s="246"/>
      <c r="N67" s="429"/>
      <c r="O67" s="219" t="str">
        <f t="shared" si="28"/>
        <v/>
      </c>
      <c r="P67" s="399"/>
      <c r="Q67" s="409"/>
      <c r="R67" s="25">
        <f>IF(L59="実施済",K59*M67*N59*O67*P59*44/12,0)</f>
        <v>0</v>
      </c>
      <c r="S67" s="25" t="e">
        <f>R67*Q59</f>
        <v>#VALUE!</v>
      </c>
      <c r="T67" s="25" t="e">
        <f t="shared" si="33"/>
        <v>#VALUE!</v>
      </c>
      <c r="U67" s="237" t="str">
        <f t="shared" si="34"/>
        <v>スギ</v>
      </c>
      <c r="V67" s="443"/>
      <c r="W67" s="238">
        <f t="shared" si="35"/>
        <v>1990</v>
      </c>
      <c r="X67" s="443"/>
      <c r="Y67" s="225">
        <v>2021</v>
      </c>
      <c r="Z67" s="220">
        <v>23</v>
      </c>
      <c r="AA67" s="443"/>
      <c r="AB67" s="239">
        <f t="shared" si="36"/>
        <v>5</v>
      </c>
      <c r="AC67" s="443"/>
      <c r="AD67" s="221">
        <v>7.82</v>
      </c>
      <c r="AE67" s="240" t="s">
        <v>272</v>
      </c>
      <c r="AF67" s="447"/>
      <c r="AG67" s="439"/>
    </row>
    <row r="68" spans="1:33" ht="14">
      <c r="A68" s="402"/>
      <c r="B68" s="412"/>
      <c r="C68" s="412"/>
      <c r="D68" s="169">
        <f t="shared" si="29"/>
        <v>0</v>
      </c>
      <c r="E68" s="169">
        <f t="shared" si="30"/>
        <v>0</v>
      </c>
      <c r="F68" s="169">
        <f t="shared" si="31"/>
        <v>0</v>
      </c>
      <c r="G68" s="167">
        <v>2022</v>
      </c>
      <c r="H68" s="165">
        <f t="shared" si="32"/>
        <v>9</v>
      </c>
      <c r="I68" s="426"/>
      <c r="J68" s="432"/>
      <c r="K68" s="171">
        <f>IF(OR(E68&gt;G68,F68="",OR(L59="未実施",L59="")),0,J59*0.9)</f>
        <v>0</v>
      </c>
      <c r="L68" s="436"/>
      <c r="M68" s="246"/>
      <c r="N68" s="429"/>
      <c r="O68" s="219" t="str">
        <f t="shared" si="28"/>
        <v/>
      </c>
      <c r="P68" s="399"/>
      <c r="Q68" s="409"/>
      <c r="R68" s="25">
        <f>IF(L59="実施済",K59*M68*N59*O68*P59*44/12,0)</f>
        <v>0</v>
      </c>
      <c r="S68" s="25" t="e">
        <f>R68*Q59</f>
        <v>#VALUE!</v>
      </c>
      <c r="T68" s="25" t="e">
        <f t="shared" si="33"/>
        <v>#VALUE!</v>
      </c>
      <c r="U68" s="237" t="str">
        <f t="shared" si="34"/>
        <v>スギ</v>
      </c>
      <c r="V68" s="443"/>
      <c r="W68" s="238">
        <f t="shared" si="35"/>
        <v>1990</v>
      </c>
      <c r="X68" s="443"/>
      <c r="Y68" s="225">
        <v>2022</v>
      </c>
      <c r="Z68" s="220">
        <v>24</v>
      </c>
      <c r="AA68" s="443"/>
      <c r="AB68" s="239">
        <f t="shared" si="36"/>
        <v>5</v>
      </c>
      <c r="AC68" s="443"/>
      <c r="AD68" s="221">
        <v>7.82</v>
      </c>
      <c r="AE68" s="240" t="s">
        <v>272</v>
      </c>
      <c r="AF68" s="447"/>
      <c r="AG68" s="439"/>
    </row>
    <row r="69" spans="1:33" ht="14">
      <c r="A69" s="402"/>
      <c r="B69" s="412"/>
      <c r="C69" s="412"/>
      <c r="D69" s="169">
        <f t="shared" si="29"/>
        <v>0</v>
      </c>
      <c r="E69" s="169">
        <f t="shared" si="30"/>
        <v>0</v>
      </c>
      <c r="F69" s="169">
        <f t="shared" si="31"/>
        <v>0</v>
      </c>
      <c r="G69" s="167">
        <v>2023</v>
      </c>
      <c r="H69" s="165">
        <f t="shared" si="32"/>
        <v>10</v>
      </c>
      <c r="I69" s="426"/>
      <c r="J69" s="432"/>
      <c r="K69" s="171">
        <f>IF(OR(E69&gt;G69,F69="",OR(L59="未実施",L59="")),0,J59*0.9)</f>
        <v>0</v>
      </c>
      <c r="L69" s="436"/>
      <c r="M69" s="246"/>
      <c r="N69" s="429"/>
      <c r="O69" s="219" t="str">
        <f t="shared" si="28"/>
        <v/>
      </c>
      <c r="P69" s="399"/>
      <c r="Q69" s="409"/>
      <c r="R69" s="25">
        <f>IF(L59="実施済",K59*M69*N59*O69*P59*44/12,0)</f>
        <v>0</v>
      </c>
      <c r="S69" s="25" t="e">
        <f>R69*Q59</f>
        <v>#VALUE!</v>
      </c>
      <c r="T69" s="25" t="e">
        <f t="shared" si="33"/>
        <v>#VALUE!</v>
      </c>
      <c r="U69" s="237" t="str">
        <f t="shared" si="34"/>
        <v>スギ</v>
      </c>
      <c r="V69" s="443"/>
      <c r="W69" s="238">
        <f t="shared" si="35"/>
        <v>1990</v>
      </c>
      <c r="X69" s="443"/>
      <c r="Y69" s="225">
        <v>2023</v>
      </c>
      <c r="Z69" s="220">
        <v>25</v>
      </c>
      <c r="AA69" s="443"/>
      <c r="AB69" s="239">
        <f t="shared" si="36"/>
        <v>5</v>
      </c>
      <c r="AC69" s="443"/>
      <c r="AD69" s="221">
        <v>7.82</v>
      </c>
      <c r="AE69" s="240" t="s">
        <v>272</v>
      </c>
      <c r="AF69" s="447"/>
      <c r="AG69" s="439"/>
    </row>
    <row r="70" spans="1:33" ht="14">
      <c r="A70" s="402"/>
      <c r="B70" s="412"/>
      <c r="C70" s="412"/>
      <c r="D70" s="169">
        <f t="shared" si="29"/>
        <v>0</v>
      </c>
      <c r="E70" s="169">
        <f t="shared" si="30"/>
        <v>0</v>
      </c>
      <c r="F70" s="169">
        <f t="shared" si="31"/>
        <v>0</v>
      </c>
      <c r="G70" s="167">
        <v>2024</v>
      </c>
      <c r="H70" s="165">
        <f t="shared" si="32"/>
        <v>11</v>
      </c>
      <c r="I70" s="426"/>
      <c r="J70" s="432"/>
      <c r="K70" s="171">
        <f>IF(OR(E70&gt;G70,F70="",OR(L59="未実施",L59="")),0,J59*0.9)</f>
        <v>0</v>
      </c>
      <c r="L70" s="436"/>
      <c r="M70" s="247"/>
      <c r="N70" s="429"/>
      <c r="O70" s="219" t="str">
        <f t="shared" si="28"/>
        <v/>
      </c>
      <c r="P70" s="399"/>
      <c r="Q70" s="409"/>
      <c r="R70" s="25">
        <f>IF(L59="実施済",K59*M70*N59*O70*P59*44/12,0)</f>
        <v>0</v>
      </c>
      <c r="S70" s="25" t="e">
        <f>R70*Q59</f>
        <v>#VALUE!</v>
      </c>
      <c r="T70" s="25" t="e">
        <f t="shared" si="33"/>
        <v>#VALUE!</v>
      </c>
      <c r="U70" s="237" t="str">
        <f t="shared" si="34"/>
        <v>スギ</v>
      </c>
      <c r="V70" s="443"/>
      <c r="W70" s="238">
        <f t="shared" si="35"/>
        <v>1990</v>
      </c>
      <c r="X70" s="443"/>
      <c r="Y70" s="225">
        <v>2024</v>
      </c>
      <c r="Z70" s="220"/>
      <c r="AA70" s="443"/>
      <c r="AB70" s="239">
        <f t="shared" si="36"/>
        <v>5</v>
      </c>
      <c r="AC70" s="443"/>
      <c r="AD70" s="221">
        <v>7.82</v>
      </c>
      <c r="AE70" s="240" t="s">
        <v>272</v>
      </c>
      <c r="AF70" s="447"/>
      <c r="AG70" s="439"/>
    </row>
    <row r="71" spans="1:33" ht="14">
      <c r="A71" s="402"/>
      <c r="B71" s="412"/>
      <c r="C71" s="412"/>
      <c r="D71" s="169">
        <f t="shared" si="29"/>
        <v>0</v>
      </c>
      <c r="E71" s="169">
        <f t="shared" si="30"/>
        <v>0</v>
      </c>
      <c r="F71" s="169">
        <f t="shared" si="31"/>
        <v>0</v>
      </c>
      <c r="G71" s="167">
        <v>2025</v>
      </c>
      <c r="H71" s="165">
        <f t="shared" si="32"/>
        <v>12</v>
      </c>
      <c r="I71" s="426"/>
      <c r="J71" s="432"/>
      <c r="K71" s="171">
        <f>IF(OR(E71&gt;G71,F71="",OR(L59="未実施",L59="")),0,J59*0.9)</f>
        <v>0</v>
      </c>
      <c r="L71" s="436"/>
      <c r="M71" s="247"/>
      <c r="N71" s="429"/>
      <c r="O71" s="219" t="str">
        <f t="shared" si="28"/>
        <v/>
      </c>
      <c r="P71" s="399"/>
      <c r="Q71" s="409"/>
      <c r="R71" s="25">
        <f>IF(L59="実施済",K59*M71*N59*O71*P59*44/12,0)</f>
        <v>0</v>
      </c>
      <c r="S71" s="25" t="e">
        <f>R71*Q59</f>
        <v>#VALUE!</v>
      </c>
      <c r="T71" s="25" t="e">
        <f t="shared" si="33"/>
        <v>#VALUE!</v>
      </c>
      <c r="U71" s="237" t="str">
        <f t="shared" si="34"/>
        <v>スギ</v>
      </c>
      <c r="V71" s="443"/>
      <c r="W71" s="238">
        <f t="shared" si="35"/>
        <v>1990</v>
      </c>
      <c r="X71" s="443"/>
      <c r="Y71" s="225">
        <v>2025</v>
      </c>
      <c r="Z71" s="220"/>
      <c r="AA71" s="443"/>
      <c r="AB71" s="239">
        <f t="shared" si="36"/>
        <v>5</v>
      </c>
      <c r="AC71" s="443"/>
      <c r="AD71" s="221">
        <v>7.82</v>
      </c>
      <c r="AE71" s="240" t="s">
        <v>272</v>
      </c>
      <c r="AF71" s="447"/>
      <c r="AG71" s="439"/>
    </row>
    <row r="72" spans="1:33" ht="14">
      <c r="A72" s="402"/>
      <c r="B72" s="412"/>
      <c r="C72" s="412"/>
      <c r="D72" s="169">
        <f t="shared" si="29"/>
        <v>0</v>
      </c>
      <c r="E72" s="169">
        <f t="shared" si="30"/>
        <v>0</v>
      </c>
      <c r="F72" s="169">
        <f t="shared" si="31"/>
        <v>0</v>
      </c>
      <c r="G72" s="167">
        <v>2026</v>
      </c>
      <c r="H72" s="165">
        <f t="shared" si="32"/>
        <v>13</v>
      </c>
      <c r="I72" s="426"/>
      <c r="J72" s="432"/>
      <c r="K72" s="171">
        <f>IF(OR(E72&gt;G72,F72="",OR(L59="未実施",L59="")),0,J59*0.9)</f>
        <v>0</v>
      </c>
      <c r="L72" s="436"/>
      <c r="M72" s="247"/>
      <c r="N72" s="429"/>
      <c r="O72" s="219" t="str">
        <f t="shared" si="28"/>
        <v/>
      </c>
      <c r="P72" s="399"/>
      <c r="Q72" s="409"/>
      <c r="R72" s="25">
        <f>IF(L59="実施済",K59*M72*N59*O72*P59*44/12,0)</f>
        <v>0</v>
      </c>
      <c r="S72" s="25" t="e">
        <f>R72*Q59</f>
        <v>#VALUE!</v>
      </c>
      <c r="T72" s="25" t="e">
        <f>SUM(R72:S72)</f>
        <v>#VALUE!</v>
      </c>
      <c r="U72" s="237" t="str">
        <f t="shared" si="34"/>
        <v>スギ</v>
      </c>
      <c r="V72" s="444"/>
      <c r="W72" s="238">
        <f t="shared" si="35"/>
        <v>1990</v>
      </c>
      <c r="X72" s="444"/>
      <c r="Y72" s="225">
        <v>2026</v>
      </c>
      <c r="Z72" s="228"/>
      <c r="AA72" s="444"/>
      <c r="AB72" s="239">
        <f t="shared" si="36"/>
        <v>5</v>
      </c>
      <c r="AC72" s="444"/>
      <c r="AD72" s="221"/>
      <c r="AE72" s="240" t="s">
        <v>272</v>
      </c>
      <c r="AF72" s="448"/>
      <c r="AG72" s="440"/>
    </row>
    <row r="73" spans="1:33" ht="14">
      <c r="A73" s="402"/>
      <c r="B73" s="412"/>
      <c r="C73" s="412"/>
      <c r="D73" s="169">
        <f t="shared" si="29"/>
        <v>0</v>
      </c>
      <c r="E73" s="169">
        <f t="shared" si="30"/>
        <v>0</v>
      </c>
      <c r="F73" s="169">
        <f t="shared" si="31"/>
        <v>0</v>
      </c>
      <c r="G73" s="167">
        <v>2027</v>
      </c>
      <c r="H73" s="165">
        <f t="shared" si="32"/>
        <v>14</v>
      </c>
      <c r="I73" s="426"/>
      <c r="J73" s="432"/>
      <c r="K73" s="171">
        <f>IF(OR(E73&gt;G73,F73="",OR(L59="未実施",L59="")),0,J59*0.9)</f>
        <v>0</v>
      </c>
      <c r="L73" s="436"/>
      <c r="M73" s="247"/>
      <c r="N73" s="429"/>
      <c r="O73" s="219" t="str">
        <f t="shared" si="28"/>
        <v/>
      </c>
      <c r="P73" s="399"/>
      <c r="Q73" s="409"/>
      <c r="R73" s="25">
        <f>IF(L59="実施済",K59*M73*N59*O73*P59*44/12,0)</f>
        <v>0</v>
      </c>
      <c r="S73" s="25" t="e">
        <f>R73*Q59</f>
        <v>#VALUE!</v>
      </c>
      <c r="T73" s="25" t="e">
        <f>SUM(R73:S73)</f>
        <v>#VALUE!</v>
      </c>
      <c r="U73" s="237" t="str">
        <f t="shared" si="34"/>
        <v>スギ</v>
      </c>
      <c r="V73" s="444"/>
      <c r="W73" s="238">
        <f t="shared" si="35"/>
        <v>1990</v>
      </c>
      <c r="X73" s="444"/>
      <c r="Y73" s="225">
        <v>2027</v>
      </c>
      <c r="Z73" s="220"/>
      <c r="AA73" s="444"/>
      <c r="AB73" s="239">
        <f t="shared" si="36"/>
        <v>5</v>
      </c>
      <c r="AC73" s="444"/>
      <c r="AD73" s="221"/>
      <c r="AE73" s="240" t="s">
        <v>272</v>
      </c>
      <c r="AF73" s="448"/>
      <c r="AG73" s="440"/>
    </row>
    <row r="74" spans="1:33" ht="14">
      <c r="A74" s="402"/>
      <c r="B74" s="412"/>
      <c r="C74" s="412"/>
      <c r="D74" s="169">
        <f t="shared" si="29"/>
        <v>0</v>
      </c>
      <c r="E74" s="169">
        <f t="shared" si="30"/>
        <v>0</v>
      </c>
      <c r="F74" s="169">
        <f t="shared" si="31"/>
        <v>0</v>
      </c>
      <c r="G74" s="167">
        <v>2028</v>
      </c>
      <c r="H74" s="165">
        <f t="shared" si="32"/>
        <v>15</v>
      </c>
      <c r="I74" s="426"/>
      <c r="J74" s="432"/>
      <c r="K74" s="171">
        <f>IF(OR(E74&gt;G74,F74="",OR(L59="未実施",L59="")),0,J59*0.9)</f>
        <v>0</v>
      </c>
      <c r="L74" s="436"/>
      <c r="M74" s="247"/>
      <c r="N74" s="429"/>
      <c r="O74" s="219" t="str">
        <f t="shared" si="28"/>
        <v/>
      </c>
      <c r="P74" s="399"/>
      <c r="Q74" s="409"/>
      <c r="R74" s="25">
        <f>IF(L59="実施済",K59*M74*N59*O74*P59*44/12,0)</f>
        <v>0</v>
      </c>
      <c r="S74" s="25" t="e">
        <f>R74*Q59</f>
        <v>#VALUE!</v>
      </c>
      <c r="T74" s="25" t="e">
        <f>SUM(R74:S74)</f>
        <v>#VALUE!</v>
      </c>
      <c r="U74" s="237" t="str">
        <f t="shared" si="34"/>
        <v>スギ</v>
      </c>
      <c r="V74" s="444"/>
      <c r="W74" s="238">
        <f t="shared" si="35"/>
        <v>1990</v>
      </c>
      <c r="X74" s="444"/>
      <c r="Y74" s="225">
        <v>2028</v>
      </c>
      <c r="Z74" s="220"/>
      <c r="AA74" s="444"/>
      <c r="AB74" s="239">
        <f t="shared" si="36"/>
        <v>5</v>
      </c>
      <c r="AC74" s="444"/>
      <c r="AD74" s="221"/>
      <c r="AE74" s="240" t="s">
        <v>272</v>
      </c>
      <c r="AF74" s="448"/>
      <c r="AG74" s="440"/>
    </row>
    <row r="75" spans="1:33" ht="14">
      <c r="A75" s="402"/>
      <c r="B75" s="412"/>
      <c r="C75" s="412"/>
      <c r="D75" s="169">
        <f t="shared" si="29"/>
        <v>0</v>
      </c>
      <c r="E75" s="169">
        <f t="shared" si="30"/>
        <v>0</v>
      </c>
      <c r="F75" s="169">
        <f t="shared" si="31"/>
        <v>0</v>
      </c>
      <c r="G75" s="167">
        <v>2029</v>
      </c>
      <c r="H75" s="165">
        <f t="shared" si="32"/>
        <v>16</v>
      </c>
      <c r="I75" s="426"/>
      <c r="J75" s="432"/>
      <c r="K75" s="171">
        <f>IF(OR(E75&gt;G75,F75="",OR(L59="未実施",L59="")),0,J59*0.9)</f>
        <v>0</v>
      </c>
      <c r="L75" s="436"/>
      <c r="M75" s="247"/>
      <c r="N75" s="429"/>
      <c r="O75" s="219" t="str">
        <f t="shared" si="28"/>
        <v/>
      </c>
      <c r="P75" s="399"/>
      <c r="Q75" s="409"/>
      <c r="R75" s="25">
        <f>IF(L59="実施済",K59*M75*N59*O75*P59*44/12,0)</f>
        <v>0</v>
      </c>
      <c r="S75" s="25" t="e">
        <f>R75*Q59</f>
        <v>#VALUE!</v>
      </c>
      <c r="T75" s="25" t="e">
        <f>SUM(R75:S75)</f>
        <v>#VALUE!</v>
      </c>
      <c r="U75" s="237" t="str">
        <f t="shared" si="34"/>
        <v>スギ</v>
      </c>
      <c r="V75" s="444"/>
      <c r="W75" s="238">
        <f t="shared" si="35"/>
        <v>1990</v>
      </c>
      <c r="X75" s="444"/>
      <c r="Y75" s="225">
        <v>2029</v>
      </c>
      <c r="Z75" s="220"/>
      <c r="AA75" s="444"/>
      <c r="AB75" s="239">
        <f t="shared" si="36"/>
        <v>5</v>
      </c>
      <c r="AC75" s="444"/>
      <c r="AD75" s="221"/>
      <c r="AE75" s="240" t="s">
        <v>272</v>
      </c>
      <c r="AF75" s="448"/>
      <c r="AG75" s="440"/>
    </row>
    <row r="76" spans="1:33" ht="14.5" thickBot="1">
      <c r="A76" s="403"/>
      <c r="B76" s="413"/>
      <c r="C76" s="413"/>
      <c r="D76" s="175">
        <f t="shared" si="29"/>
        <v>0</v>
      </c>
      <c r="E76" s="175">
        <f t="shared" si="30"/>
        <v>0</v>
      </c>
      <c r="F76" s="175">
        <f t="shared" si="31"/>
        <v>0</v>
      </c>
      <c r="G76" s="168">
        <v>2030</v>
      </c>
      <c r="H76" s="173">
        <f t="shared" si="32"/>
        <v>17</v>
      </c>
      <c r="I76" s="427"/>
      <c r="J76" s="433"/>
      <c r="K76" s="172">
        <f>IF(OR(E76&gt;G76,F76="",OR(L59="未実施",L59="")),0,J59*0.9)</f>
        <v>0</v>
      </c>
      <c r="L76" s="437"/>
      <c r="M76" s="248"/>
      <c r="N76" s="430"/>
      <c r="O76" s="222" t="str">
        <f t="shared" si="28"/>
        <v/>
      </c>
      <c r="P76" s="400"/>
      <c r="Q76" s="410"/>
      <c r="R76" s="150">
        <f>IF(L59="実施済",K59*M76*N59*O76*P59*44/12,0)</f>
        <v>0</v>
      </c>
      <c r="S76" s="150" t="e">
        <f>R76*Q59</f>
        <v>#VALUE!</v>
      </c>
      <c r="T76" s="150" t="e">
        <f>SUM(R76:S76)</f>
        <v>#VALUE!</v>
      </c>
      <c r="U76" s="241" t="str">
        <f t="shared" si="34"/>
        <v>スギ</v>
      </c>
      <c r="V76" s="445"/>
      <c r="W76" s="242">
        <f t="shared" si="35"/>
        <v>1990</v>
      </c>
      <c r="X76" s="445"/>
      <c r="Y76" s="226">
        <v>2030</v>
      </c>
      <c r="Z76" s="223"/>
      <c r="AA76" s="445"/>
      <c r="AB76" s="243">
        <f t="shared" si="36"/>
        <v>5</v>
      </c>
      <c r="AC76" s="445"/>
      <c r="AD76" s="224"/>
      <c r="AE76" s="244" t="s">
        <v>272</v>
      </c>
      <c r="AF76" s="449"/>
      <c r="AG76" s="441"/>
    </row>
    <row r="77" spans="1:33" ht="13.5" thickBot="1">
      <c r="Q77" s="33"/>
      <c r="R77" s="33"/>
      <c r="S77" s="33"/>
      <c r="T77" s="33"/>
    </row>
    <row r="78" spans="1:33" s="1" customFormat="1" ht="81.75" customHeight="1" thickBot="1">
      <c r="A78" s="151" t="s">
        <v>18</v>
      </c>
      <c r="B78" s="94" t="s">
        <v>87</v>
      </c>
      <c r="C78" s="94" t="s">
        <v>88</v>
      </c>
      <c r="D78" s="95" t="s">
        <v>89</v>
      </c>
      <c r="E78" s="95" t="s">
        <v>20</v>
      </c>
      <c r="F78" s="96" t="s">
        <v>19</v>
      </c>
      <c r="G78" s="7"/>
      <c r="K78" s="32"/>
      <c r="L78" s="32"/>
    </row>
    <row r="79" spans="1:33" ht="14">
      <c r="A79" s="166">
        <v>2013</v>
      </c>
      <c r="B79" s="109">
        <f t="shared" ref="B79:B95" si="37">SUMIF($G$5:$G$77,A79,$R$5:$R$77)</f>
        <v>0</v>
      </c>
      <c r="C79" s="10" t="e">
        <f>SUMIF($G$5:$G$77,A79,$S$5:$S$77)</f>
        <v>#VALUE!</v>
      </c>
      <c r="D79" s="10" t="e">
        <f>SUM(B79:C79)</f>
        <v>#VALUE!</v>
      </c>
      <c r="E79" s="250">
        <f>年度計算シート!E7</f>
        <v>0</v>
      </c>
      <c r="F79" s="97" t="e">
        <f>ROUND(D79*E79/年度計算シート!B7,1)</f>
        <v>#VALUE!</v>
      </c>
      <c r="G79" s="33"/>
      <c r="K79" s="33"/>
      <c r="L79" s="33"/>
      <c r="P79" s="11"/>
    </row>
    <row r="80" spans="1:33" ht="14">
      <c r="A80" s="167">
        <v>2014</v>
      </c>
      <c r="B80" s="152">
        <f t="shared" si="37"/>
        <v>0</v>
      </c>
      <c r="C80" s="10" t="e">
        <f t="shared" ref="C80:C95" si="38">SUMIF($G$5:$G$77,A80,$S$5:$S$77)</f>
        <v>#VALUE!</v>
      </c>
      <c r="D80" s="10" t="e">
        <f t="shared" ref="D80:D92" si="39">SUM(B80:C80)</f>
        <v>#VALUE!</v>
      </c>
      <c r="E80" s="250">
        <f>年度計算シート!E8</f>
        <v>0</v>
      </c>
      <c r="F80" s="97" t="e">
        <f>ROUND(D80*E80/年度計算シート!B8,1)</f>
        <v>#VALUE!</v>
      </c>
      <c r="G80" s="33"/>
      <c r="K80" s="33"/>
      <c r="L80" s="33"/>
      <c r="P80" s="11"/>
    </row>
    <row r="81" spans="1:16" ht="14">
      <c r="A81" s="167">
        <v>2015</v>
      </c>
      <c r="B81" s="152">
        <f>SUMIF($G$5:$G$77,A81,$R$5:$R$77)</f>
        <v>0</v>
      </c>
      <c r="C81" s="10" t="e">
        <f t="shared" si="38"/>
        <v>#VALUE!</v>
      </c>
      <c r="D81" s="10" t="e">
        <f>SUM(B81:C81)</f>
        <v>#VALUE!</v>
      </c>
      <c r="E81" s="250">
        <f>年度計算シート!E9</f>
        <v>0</v>
      </c>
      <c r="F81" s="97" t="e">
        <f>ROUND(D81*E81/年度計算シート!B9,1)</f>
        <v>#VALUE!</v>
      </c>
      <c r="G81" s="33"/>
      <c r="K81" s="33"/>
      <c r="L81" s="33"/>
      <c r="P81" s="11"/>
    </row>
    <row r="82" spans="1:16" ht="14">
      <c r="A82" s="167">
        <v>2016</v>
      </c>
      <c r="B82" s="152">
        <f t="shared" si="37"/>
        <v>0</v>
      </c>
      <c r="C82" s="10" t="e">
        <f t="shared" si="38"/>
        <v>#VALUE!</v>
      </c>
      <c r="D82" s="10" t="e">
        <f>SUM(B82:C82)</f>
        <v>#VALUE!</v>
      </c>
      <c r="E82" s="250">
        <f>年度計算シート!E10</f>
        <v>0</v>
      </c>
      <c r="F82" s="97" t="e">
        <f>ROUND(D82*E82/年度計算シート!B10,1)</f>
        <v>#VALUE!</v>
      </c>
      <c r="G82" s="33"/>
      <c r="K82" s="33"/>
      <c r="L82" s="33"/>
      <c r="P82" s="11"/>
    </row>
    <row r="83" spans="1:16" ht="14">
      <c r="A83" s="167">
        <v>2017</v>
      </c>
      <c r="B83" s="152">
        <f t="shared" si="37"/>
        <v>0</v>
      </c>
      <c r="C83" s="10" t="e">
        <f t="shared" si="38"/>
        <v>#VALUE!</v>
      </c>
      <c r="D83" s="10" t="e">
        <f>SUM(B83:C83)</f>
        <v>#VALUE!</v>
      </c>
      <c r="E83" s="250">
        <f>年度計算シート!E11</f>
        <v>0</v>
      </c>
      <c r="F83" s="97" t="e">
        <f>ROUND(D83*E83/年度計算シート!B11,1)</f>
        <v>#VALUE!</v>
      </c>
      <c r="G83" s="33"/>
      <c r="K83" s="33"/>
      <c r="L83" s="33"/>
      <c r="P83" s="11"/>
    </row>
    <row r="84" spans="1:16" ht="14">
      <c r="A84" s="167">
        <v>2018</v>
      </c>
      <c r="B84" s="152">
        <f t="shared" si="37"/>
        <v>0</v>
      </c>
      <c r="C84" s="10" t="e">
        <f t="shared" si="38"/>
        <v>#VALUE!</v>
      </c>
      <c r="D84" s="10" t="e">
        <f t="shared" si="39"/>
        <v>#VALUE!</v>
      </c>
      <c r="E84" s="250">
        <f>年度計算シート!E12</f>
        <v>0</v>
      </c>
      <c r="F84" s="97" t="e">
        <f>ROUND(D84*E84/年度計算シート!B12,1)</f>
        <v>#VALUE!</v>
      </c>
      <c r="G84" s="33"/>
      <c r="K84" s="33"/>
      <c r="L84" s="33"/>
      <c r="P84" s="11"/>
    </row>
    <row r="85" spans="1:16" ht="14">
      <c r="A85" s="167">
        <v>2019</v>
      </c>
      <c r="B85" s="152">
        <f t="shared" si="37"/>
        <v>0</v>
      </c>
      <c r="C85" s="10" t="e">
        <f t="shared" si="38"/>
        <v>#VALUE!</v>
      </c>
      <c r="D85" s="10" t="e">
        <f t="shared" si="39"/>
        <v>#VALUE!</v>
      </c>
      <c r="E85" s="250">
        <f>年度計算シート!E13</f>
        <v>0</v>
      </c>
      <c r="F85" s="97" t="e">
        <f>ROUND(D85*E85/年度計算シート!B13,1)</f>
        <v>#VALUE!</v>
      </c>
      <c r="G85" s="33"/>
      <c r="K85" s="33"/>
      <c r="L85" s="33"/>
      <c r="P85" s="11"/>
    </row>
    <row r="86" spans="1:16" ht="14">
      <c r="A86" s="167">
        <v>2020</v>
      </c>
      <c r="B86" s="152">
        <f t="shared" si="37"/>
        <v>0</v>
      </c>
      <c r="C86" s="10" t="e">
        <f t="shared" si="38"/>
        <v>#VALUE!</v>
      </c>
      <c r="D86" s="10" t="e">
        <f t="shared" si="39"/>
        <v>#VALUE!</v>
      </c>
      <c r="E86" s="250">
        <f>年度計算シート!E14</f>
        <v>0</v>
      </c>
      <c r="F86" s="97" t="e">
        <f>ROUND(D86*E86/年度計算シート!B14,1)</f>
        <v>#VALUE!</v>
      </c>
      <c r="G86" s="33"/>
      <c r="K86" s="33"/>
      <c r="L86" s="33"/>
      <c r="P86" s="11"/>
    </row>
    <row r="87" spans="1:16" ht="14">
      <c r="A87" s="167">
        <v>2021</v>
      </c>
      <c r="B87" s="152">
        <f t="shared" si="37"/>
        <v>0</v>
      </c>
      <c r="C87" s="10" t="e">
        <f t="shared" si="38"/>
        <v>#VALUE!</v>
      </c>
      <c r="D87" s="10" t="e">
        <f t="shared" si="39"/>
        <v>#VALUE!</v>
      </c>
      <c r="E87" s="250">
        <f>年度計算シート!E15</f>
        <v>0</v>
      </c>
      <c r="F87" s="97" t="e">
        <f>ROUND(D87*E87/年度計算シート!B15,1)</f>
        <v>#VALUE!</v>
      </c>
      <c r="G87" s="33"/>
      <c r="K87" s="33"/>
      <c r="L87" s="33"/>
      <c r="P87" s="11"/>
    </row>
    <row r="88" spans="1:16" ht="14">
      <c r="A88" s="167">
        <v>2022</v>
      </c>
      <c r="B88" s="152">
        <f t="shared" si="37"/>
        <v>0</v>
      </c>
      <c r="C88" s="10" t="e">
        <f t="shared" si="38"/>
        <v>#VALUE!</v>
      </c>
      <c r="D88" s="10" t="e">
        <f t="shared" si="39"/>
        <v>#VALUE!</v>
      </c>
      <c r="E88" s="250">
        <f>年度計算シート!E16</f>
        <v>0</v>
      </c>
      <c r="F88" s="97" t="e">
        <f>ROUND(D88*E88/年度計算シート!B16,1)</f>
        <v>#VALUE!</v>
      </c>
      <c r="G88" s="33"/>
      <c r="K88" s="33"/>
      <c r="L88" s="33"/>
      <c r="P88" s="11"/>
    </row>
    <row r="89" spans="1:16" ht="14">
      <c r="A89" s="167">
        <v>2023</v>
      </c>
      <c r="B89" s="152">
        <f t="shared" si="37"/>
        <v>0</v>
      </c>
      <c r="C89" s="10" t="e">
        <f t="shared" si="38"/>
        <v>#VALUE!</v>
      </c>
      <c r="D89" s="10" t="e">
        <f t="shared" si="39"/>
        <v>#VALUE!</v>
      </c>
      <c r="E89" s="250">
        <f>年度計算シート!E17</f>
        <v>0</v>
      </c>
      <c r="F89" s="97" t="e">
        <f>ROUND(D89*E89/年度計算シート!B17,1)</f>
        <v>#VALUE!</v>
      </c>
      <c r="G89" s="33"/>
      <c r="K89" s="33"/>
      <c r="L89" s="33"/>
      <c r="P89" s="11"/>
    </row>
    <row r="90" spans="1:16" ht="14">
      <c r="A90" s="167">
        <v>2024</v>
      </c>
      <c r="B90" s="152">
        <f t="shared" si="37"/>
        <v>0</v>
      </c>
      <c r="C90" s="10" t="e">
        <f t="shared" si="38"/>
        <v>#VALUE!</v>
      </c>
      <c r="D90" s="10" t="e">
        <f t="shared" si="39"/>
        <v>#VALUE!</v>
      </c>
      <c r="E90" s="250">
        <f>年度計算シート!E18</f>
        <v>0</v>
      </c>
      <c r="F90" s="97" t="e">
        <f>ROUND(D90*E90/年度計算シート!B18,1)</f>
        <v>#VALUE!</v>
      </c>
      <c r="G90" s="33"/>
      <c r="K90" s="33"/>
      <c r="L90" s="33"/>
      <c r="P90" s="11"/>
    </row>
    <row r="91" spans="1:16" ht="14">
      <c r="A91" s="167">
        <v>2025</v>
      </c>
      <c r="B91" s="152">
        <f t="shared" si="37"/>
        <v>0</v>
      </c>
      <c r="C91" s="6" t="e">
        <f t="shared" si="38"/>
        <v>#VALUE!</v>
      </c>
      <c r="D91" s="10" t="e">
        <f t="shared" si="39"/>
        <v>#VALUE!</v>
      </c>
      <c r="E91" s="250">
        <f>年度計算シート!E19</f>
        <v>0</v>
      </c>
      <c r="F91" s="97" t="e">
        <f>ROUND(D91*E91/年度計算シート!B19,1)</f>
        <v>#VALUE!</v>
      </c>
      <c r="G91" s="33"/>
      <c r="K91" s="33"/>
      <c r="L91" s="33"/>
      <c r="P91" s="11"/>
    </row>
    <row r="92" spans="1:16" ht="14">
      <c r="A92" s="167">
        <v>2026</v>
      </c>
      <c r="B92" s="153">
        <f t="shared" si="37"/>
        <v>0</v>
      </c>
      <c r="C92" s="6" t="e">
        <f t="shared" si="38"/>
        <v>#VALUE!</v>
      </c>
      <c r="D92" s="10" t="e">
        <f t="shared" si="39"/>
        <v>#VALUE!</v>
      </c>
      <c r="E92" s="251">
        <f>年度計算シート!E20</f>
        <v>0</v>
      </c>
      <c r="F92" s="98" t="e">
        <f>ROUND(D92*E92/年度計算シート!B20,1)</f>
        <v>#VALUE!</v>
      </c>
      <c r="G92" s="33"/>
      <c r="K92" s="33"/>
      <c r="L92" s="33"/>
      <c r="P92" s="11"/>
    </row>
    <row r="93" spans="1:16" ht="14">
      <c r="A93" s="167">
        <v>2027</v>
      </c>
      <c r="B93" s="153">
        <f t="shared" si="37"/>
        <v>0</v>
      </c>
      <c r="C93" s="6" t="e">
        <f t="shared" si="38"/>
        <v>#VALUE!</v>
      </c>
      <c r="D93" s="6" t="e">
        <f>SUM(B93:C93)</f>
        <v>#VALUE!</v>
      </c>
      <c r="E93" s="251">
        <f>年度計算シート!E21</f>
        <v>0</v>
      </c>
      <c r="F93" s="98" t="e">
        <f>ROUND(D93*E93/年度計算シート!B21,1)</f>
        <v>#VALUE!</v>
      </c>
      <c r="G93" s="33"/>
      <c r="K93" s="33"/>
      <c r="L93" s="33"/>
      <c r="P93" s="11"/>
    </row>
    <row r="94" spans="1:16" ht="14">
      <c r="A94" s="167">
        <v>2028</v>
      </c>
      <c r="B94" s="153">
        <f t="shared" si="37"/>
        <v>0</v>
      </c>
      <c r="C94" s="6" t="e">
        <f t="shared" si="38"/>
        <v>#VALUE!</v>
      </c>
      <c r="D94" s="6" t="e">
        <f>SUM(B94:C94)</f>
        <v>#VALUE!</v>
      </c>
      <c r="E94" s="251">
        <f>年度計算シート!E22</f>
        <v>0</v>
      </c>
      <c r="F94" s="98" t="e">
        <f>ROUND(D94*E94/年度計算シート!B22,1)</f>
        <v>#VALUE!</v>
      </c>
      <c r="G94" s="33"/>
      <c r="K94" s="33"/>
      <c r="L94" s="33"/>
      <c r="P94" s="11"/>
    </row>
    <row r="95" spans="1:16" ht="14">
      <c r="A95" s="167">
        <v>2029</v>
      </c>
      <c r="B95" s="153">
        <f t="shared" si="37"/>
        <v>0</v>
      </c>
      <c r="C95" s="6" t="e">
        <f t="shared" si="38"/>
        <v>#VALUE!</v>
      </c>
      <c r="D95" s="6" t="e">
        <f>SUM(B95:C95)</f>
        <v>#VALUE!</v>
      </c>
      <c r="E95" s="251">
        <f>年度計算シート!E23</f>
        <v>0</v>
      </c>
      <c r="F95" s="98" t="e">
        <f>ROUND(D95*E95/年度計算シート!B23,1)</f>
        <v>#VALUE!</v>
      </c>
      <c r="G95" s="33"/>
      <c r="K95" s="33"/>
      <c r="L95" s="33"/>
      <c r="P95" s="11"/>
    </row>
    <row r="96" spans="1:16" ht="14.5" thickBot="1">
      <c r="A96" s="168">
        <v>2030</v>
      </c>
      <c r="B96" s="154">
        <f>SUMIF($G$5:$G$77,A96,$R$5:$R$77)</f>
        <v>0</v>
      </c>
      <c r="C96" s="8" t="e">
        <f>SUMIF($G$5:$G$77,A96,$S$5:$S$77)</f>
        <v>#VALUE!</v>
      </c>
      <c r="D96" s="8" t="e">
        <f>SUM(B96:C96)</f>
        <v>#VALUE!</v>
      </c>
      <c r="E96" s="252">
        <f>年度計算シート!E24</f>
        <v>0</v>
      </c>
      <c r="F96" s="99" t="e">
        <f>ROUND(D96*E96/年度計算シート!B24,1)</f>
        <v>#VALUE!</v>
      </c>
      <c r="G96" s="33"/>
      <c r="K96" s="33"/>
      <c r="L96" s="33"/>
      <c r="P96" s="11"/>
    </row>
    <row r="97" spans="1:16" ht="13.5" thickBot="1">
      <c r="A97" s="7"/>
      <c r="B97" s="100"/>
      <c r="C97" s="100"/>
      <c r="D97" s="100"/>
      <c r="E97" s="101" t="s">
        <v>14</v>
      </c>
      <c r="F97" s="102" t="e">
        <f>SUM(F79:F96)</f>
        <v>#VALUE!</v>
      </c>
      <c r="G97" s="33"/>
      <c r="P97" s="11"/>
    </row>
    <row r="98" spans="1:16">
      <c r="C98" s="34"/>
      <c r="D98" s="35"/>
      <c r="E98" s="33"/>
      <c r="F98" s="36"/>
      <c r="G98" s="11"/>
      <c r="P98" s="11"/>
    </row>
    <row r="99" spans="1:16" s="1" customFormat="1">
      <c r="A99" s="1" t="s">
        <v>11</v>
      </c>
      <c r="B99" s="2"/>
      <c r="C99" s="2"/>
      <c r="G99" s="3"/>
      <c r="P99" s="4"/>
    </row>
    <row r="100" spans="1:16" s="1" customFormat="1">
      <c r="A100" s="1" t="s">
        <v>9</v>
      </c>
      <c r="B100" s="2"/>
      <c r="C100" s="2"/>
      <c r="G100" s="3"/>
      <c r="P100" s="4"/>
    </row>
    <row r="101" spans="1:16" s="1" customFormat="1">
      <c r="A101" s="37" t="s">
        <v>25</v>
      </c>
      <c r="B101" s="2"/>
      <c r="C101" s="2"/>
      <c r="G101" s="3"/>
      <c r="P101" s="4"/>
    </row>
    <row r="102" spans="1:16" s="1" customFormat="1">
      <c r="A102" s="254" t="s">
        <v>277</v>
      </c>
      <c r="B102" s="9"/>
      <c r="C102" s="9"/>
      <c r="G102" s="3"/>
      <c r="P102" s="4"/>
    </row>
    <row r="103" spans="1:16" s="1" customFormat="1">
      <c r="A103" s="147" t="s">
        <v>174</v>
      </c>
      <c r="B103" s="2"/>
      <c r="C103" s="2"/>
      <c r="G103" s="3"/>
      <c r="P103" s="4"/>
    </row>
    <row r="104" spans="1:16" s="1" customFormat="1">
      <c r="A104" s="37"/>
      <c r="B104" s="2"/>
      <c r="C104" s="2"/>
      <c r="G104" s="3"/>
      <c r="P104" s="4"/>
    </row>
    <row r="105" spans="1:16">
      <c r="P105" s="38"/>
    </row>
    <row r="106" spans="1:16">
      <c r="P106" s="38"/>
    </row>
    <row r="107" spans="1:16">
      <c r="P107" s="38"/>
    </row>
    <row r="111" spans="1:16">
      <c r="H111" s="1"/>
    </row>
  </sheetData>
  <sheetProtection password="B37A" sheet="1" objects="1" scenarios="1"/>
  <dataConsolidate/>
  <mergeCells count="91">
    <mergeCell ref="AF59:AF76"/>
    <mergeCell ref="AG59:AG76"/>
    <mergeCell ref="I23:I40"/>
    <mergeCell ref="J23:J40"/>
    <mergeCell ref="Q59:Q76"/>
    <mergeCell ref="L59:L76"/>
    <mergeCell ref="I59:I76"/>
    <mergeCell ref="J59:J76"/>
    <mergeCell ref="N59:N76"/>
    <mergeCell ref="N23:N40"/>
    <mergeCell ref="P59:P76"/>
    <mergeCell ref="N41:N58"/>
    <mergeCell ref="P41:P58"/>
    <mergeCell ref="V59:V76"/>
    <mergeCell ref="X59:X76"/>
    <mergeCell ref="AA59:AA76"/>
    <mergeCell ref="AC59:AC76"/>
    <mergeCell ref="A41:A58"/>
    <mergeCell ref="B41:B58"/>
    <mergeCell ref="C41:C58"/>
    <mergeCell ref="A59:A76"/>
    <mergeCell ref="B59:B76"/>
    <mergeCell ref="C59:C76"/>
    <mergeCell ref="X41:X58"/>
    <mergeCell ref="AA41:AA58"/>
    <mergeCell ref="AC41:AC58"/>
    <mergeCell ref="Q23:Q40"/>
    <mergeCell ref="L23:L40"/>
    <mergeCell ref="A23:A40"/>
    <mergeCell ref="B23:B40"/>
    <mergeCell ref="C23:C40"/>
    <mergeCell ref="P23:P40"/>
    <mergeCell ref="AF41:AF58"/>
    <mergeCell ref="AG41:AG58"/>
    <mergeCell ref="Q41:Q58"/>
    <mergeCell ref="L41:L58"/>
    <mergeCell ref="I41:I58"/>
    <mergeCell ref="J41:J58"/>
    <mergeCell ref="V41:V58"/>
    <mergeCell ref="AG5:AG22"/>
    <mergeCell ref="V23:V40"/>
    <mergeCell ref="X23:X40"/>
    <mergeCell ref="AA23:AA40"/>
    <mergeCell ref="AC23:AC40"/>
    <mergeCell ref="AF23:AF40"/>
    <mergeCell ref="AG23:AG40"/>
    <mergeCell ref="V5:V22"/>
    <mergeCell ref="X5:X22"/>
    <mergeCell ref="AA5:AA22"/>
    <mergeCell ref="AC5:AC22"/>
    <mergeCell ref="AF5:AF22"/>
    <mergeCell ref="C5:C22"/>
    <mergeCell ref="N3:N4"/>
    <mergeCell ref="N5:N22"/>
    <mergeCell ref="J5:J22"/>
    <mergeCell ref="M3:M4"/>
    <mergeCell ref="L3:L4"/>
    <mergeCell ref="L5:L22"/>
    <mergeCell ref="U1:AG1"/>
    <mergeCell ref="P5:P22"/>
    <mergeCell ref="A5:A22"/>
    <mergeCell ref="Q3:Q4"/>
    <mergeCell ref="P3:P4"/>
    <mergeCell ref="I3:I4"/>
    <mergeCell ref="J3:J4"/>
    <mergeCell ref="Q5:Q22"/>
    <mergeCell ref="B5:B22"/>
    <mergeCell ref="D3:D4"/>
    <mergeCell ref="B3:B4"/>
    <mergeCell ref="C3:C4"/>
    <mergeCell ref="F3:F4"/>
    <mergeCell ref="A3:A4"/>
    <mergeCell ref="E3:E4"/>
    <mergeCell ref="I5:I22"/>
    <mergeCell ref="U2:AG2"/>
    <mergeCell ref="W3:X3"/>
    <mergeCell ref="Y3:AA3"/>
    <mergeCell ref="AB3:AC3"/>
    <mergeCell ref="AG3:AG4"/>
    <mergeCell ref="AF3:AF4"/>
    <mergeCell ref="AD3:AE3"/>
    <mergeCell ref="Y4:Z4"/>
    <mergeCell ref="U3:V3"/>
    <mergeCell ref="A1:C1"/>
    <mergeCell ref="T3:T4"/>
    <mergeCell ref="S3:S4"/>
    <mergeCell ref="R3:R4"/>
    <mergeCell ref="K3:K4"/>
    <mergeCell ref="G3:G4"/>
    <mergeCell ref="H3:H4"/>
    <mergeCell ref="O3:O4"/>
  </mergeCells>
  <phoneticPr fontId="2"/>
  <dataValidations count="5">
    <dataValidation type="list" allowBlank="1" showInputMessage="1" showErrorMessage="1" sqref="L5:L76">
      <formula1>"実施済, 未実施"</formula1>
    </dataValidation>
    <dataValidation type="list" allowBlank="1" showInputMessage="1" showErrorMessage="1" sqref="D5 D23 D41 D59 U5 U23 U41 U59">
      <formula1>"スギ,ヒノキ,サワラ,アカマツ,クロマツ,ヒバ,カラマツ,モミ,トドマツ,ツガ,エゾマツ,アカエゾマツ,マキ,イチイ,イチョウ,外来針葉樹,その他針葉樹,ブナ,カシ,クリ,クヌギ,ナラ,ドロノキ,ハンノキ,ニレ,ケヤキ,カツラ,ホオノキ,カエデ,キハダ,シナノキ,センノキ,キリ,外来広葉樹,カンバ,その他広葉樹"</formula1>
    </dataValidation>
    <dataValidation type="list" allowBlank="1" showInputMessage="1" showErrorMessage="1" sqref="E5 E23 E41 E59 W5 W23 W41 W59">
      <formula1>"1990,1991,1992,1993,1994,1995,1996,1997,1998,1999,2000,2001,2002,2003,2004,2005,2006,2007,2008,2009,2010,2011,2012,2013,2014,2015,2016,2017,2018,2019,2020,2021,2022,2023,2024,2025,2026,2027,2028,2029,2030"</formula1>
    </dataValidation>
    <dataValidation type="list" allowBlank="1" showInputMessage="1" showErrorMessage="1" sqref="F5:F76">
      <formula1>"間伐,保育,植栽"</formula1>
    </dataValidation>
    <dataValidation type="list" allowBlank="1" showInputMessage="1" showErrorMessage="1" sqref="AF5:AF76">
      <formula1>"解決済,未解決"</formula1>
    </dataValidation>
  </dataValidations>
  <pageMargins left="0.7" right="0.7" top="0.75" bottom="0.75" header="0.3" footer="0.3"/>
  <pageSetup paperSize="9" scale="30" orientation="landscape" r:id="rId1"/>
  <rowBreaks count="1" manualBreakCount="1">
    <brk id="2" max="39" man="1"/>
  </rowBreaks>
  <colBreaks count="1" manualBreakCount="1">
    <brk id="8" max="10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showGridLines="0" view="pageBreakPreview" zoomScale="55" zoomScaleNormal="75" zoomScaleSheetLayoutView="55" workbookViewId="0">
      <selection activeCell="P5" sqref="P5"/>
    </sheetView>
  </sheetViews>
  <sheetFormatPr defaultColWidth="9" defaultRowHeight="13"/>
  <cols>
    <col min="1" max="1" width="10.7265625" style="11" customWidth="1"/>
    <col min="2" max="3" width="14" style="31" customWidth="1"/>
    <col min="4" max="4" width="14" style="11" customWidth="1"/>
    <col min="5" max="5" width="12.6328125" style="3" customWidth="1"/>
    <col min="6" max="6" width="12.6328125" style="1" customWidth="1"/>
    <col min="7" max="7" width="11.7265625" style="11" customWidth="1"/>
    <col min="8" max="10" width="12.6328125" style="11" customWidth="1"/>
    <col min="11" max="11" width="16.7265625" style="11" customWidth="1"/>
    <col min="12" max="12" width="10.08984375" style="11" customWidth="1"/>
    <col min="13" max="13" width="12.6328125" style="11" customWidth="1"/>
    <col min="14" max="16" width="11" style="11" customWidth="1"/>
    <col min="17" max="16384" width="9" style="11"/>
  </cols>
  <sheetData>
    <row r="1" spans="1:16" ht="21" customHeight="1">
      <c r="A1" s="455" t="s">
        <v>147</v>
      </c>
      <c r="B1" s="456"/>
      <c r="C1" s="456"/>
      <c r="D1" s="456"/>
    </row>
    <row r="2" spans="1:16" ht="17" thickBot="1">
      <c r="B2" s="14"/>
      <c r="C2" s="14"/>
    </row>
    <row r="3" spans="1:16" ht="51.75" customHeight="1">
      <c r="A3" s="377" t="s">
        <v>2</v>
      </c>
      <c r="B3" s="458" t="s">
        <v>3</v>
      </c>
      <c r="C3" s="406" t="s">
        <v>5</v>
      </c>
      <c r="D3" s="461" t="s">
        <v>0</v>
      </c>
      <c r="E3" s="464" t="s">
        <v>6</v>
      </c>
      <c r="F3" s="463" t="s">
        <v>1</v>
      </c>
      <c r="G3" s="407" t="s">
        <v>181</v>
      </c>
      <c r="H3" s="379" t="s">
        <v>192</v>
      </c>
      <c r="I3" s="466" t="s">
        <v>151</v>
      </c>
      <c r="J3" s="451" t="s">
        <v>12</v>
      </c>
      <c r="K3" s="381" t="s">
        <v>152</v>
      </c>
      <c r="L3" s="406" t="s">
        <v>22</v>
      </c>
      <c r="M3" s="404" t="s">
        <v>23</v>
      </c>
      <c r="N3" s="454" t="s">
        <v>150</v>
      </c>
      <c r="O3" s="453" t="s">
        <v>148</v>
      </c>
      <c r="P3" s="369" t="s">
        <v>149</v>
      </c>
    </row>
    <row r="4" spans="1:16" ht="130.5" customHeight="1" thickBot="1">
      <c r="A4" s="457"/>
      <c r="B4" s="459"/>
      <c r="C4" s="460"/>
      <c r="D4" s="462"/>
      <c r="E4" s="465"/>
      <c r="F4" s="452"/>
      <c r="G4" s="376"/>
      <c r="H4" s="382"/>
      <c r="I4" s="467"/>
      <c r="J4" s="452"/>
      <c r="K4" s="382"/>
      <c r="L4" s="382"/>
      <c r="M4" s="405"/>
      <c r="N4" s="374"/>
      <c r="O4" s="450"/>
      <c r="P4" s="450"/>
    </row>
    <row r="5" spans="1:16" ht="87" customHeight="1" thickBot="1">
      <c r="A5" s="15"/>
      <c r="B5" s="16"/>
      <c r="C5" s="16"/>
      <c r="D5" s="17"/>
      <c r="E5" s="39"/>
      <c r="F5" s="40"/>
      <c r="G5" s="21"/>
      <c r="H5" s="16"/>
      <c r="I5" s="20"/>
      <c r="J5" s="18"/>
      <c r="K5" s="20"/>
      <c r="L5" s="18">
        <v>0.5</v>
      </c>
      <c r="M5" s="19"/>
      <c r="N5" s="22">
        <f>H5*I5*J5*K5*L5*44/12</f>
        <v>0</v>
      </c>
      <c r="O5" s="23">
        <f>N5*M5</f>
        <v>0</v>
      </c>
      <c r="P5" s="24">
        <f>SUM(N5:O5)</f>
        <v>0</v>
      </c>
    </row>
    <row r="6" spans="1:16" ht="87" customHeight="1" thickBot="1">
      <c r="A6" s="26"/>
      <c r="B6" s="27"/>
      <c r="C6" s="28"/>
      <c r="D6" s="29"/>
      <c r="E6" s="39"/>
      <c r="F6" s="40"/>
      <c r="G6" s="21"/>
      <c r="H6" s="16"/>
      <c r="I6" s="20"/>
      <c r="J6" s="18"/>
      <c r="K6" s="20"/>
      <c r="L6" s="18">
        <v>0.5</v>
      </c>
      <c r="M6" s="19"/>
      <c r="N6" s="22">
        <f>H6*I6*J6*K6*L6*44/12</f>
        <v>0</v>
      </c>
      <c r="O6" s="23">
        <f>N6*M6</f>
        <v>0</v>
      </c>
      <c r="P6" s="24">
        <f>SUM(N6:O6)</f>
        <v>0</v>
      </c>
    </row>
    <row r="7" spans="1:16" ht="87" customHeight="1" thickBot="1">
      <c r="A7" s="26"/>
      <c r="B7" s="27"/>
      <c r="C7" s="28"/>
      <c r="D7" s="29"/>
      <c r="E7" s="39"/>
      <c r="F7" s="40"/>
      <c r="G7" s="30"/>
      <c r="H7" s="16"/>
      <c r="I7" s="20"/>
      <c r="J7" s="18"/>
      <c r="K7" s="20"/>
      <c r="L7" s="18">
        <v>0.5</v>
      </c>
      <c r="M7" s="19"/>
      <c r="N7" s="22">
        <f>H7*I7*J7*K7*L7*44/12</f>
        <v>0</v>
      </c>
      <c r="O7" s="23">
        <f>N7*M7</f>
        <v>0</v>
      </c>
      <c r="P7" s="24">
        <f>SUM(N7:O7)</f>
        <v>0</v>
      </c>
    </row>
    <row r="8" spans="1:16" ht="87" customHeight="1" thickBot="1">
      <c r="A8" s="41"/>
      <c r="B8" s="42"/>
      <c r="C8" s="43"/>
      <c r="D8" s="44"/>
      <c r="E8" s="45"/>
      <c r="F8" s="46"/>
      <c r="G8" s="47"/>
      <c r="H8" s="43"/>
      <c r="I8" s="49"/>
      <c r="J8" s="48"/>
      <c r="K8" s="49"/>
      <c r="L8" s="48">
        <v>0.5</v>
      </c>
      <c r="M8" s="50"/>
      <c r="N8" s="51">
        <f>H8*I8*J8*K8*L8*44/12</f>
        <v>0</v>
      </c>
      <c r="O8" s="52">
        <f>N8*M8</f>
        <v>0</v>
      </c>
      <c r="P8" s="53">
        <f>SUM(N8:O8)</f>
        <v>0</v>
      </c>
    </row>
    <row r="9" spans="1:16" ht="13.5" thickBot="1">
      <c r="H9" s="54"/>
      <c r="I9" s="54"/>
      <c r="J9" s="54"/>
    </row>
    <row r="10" spans="1:16" s="1" customFormat="1">
      <c r="A10" s="11" t="s">
        <v>13</v>
      </c>
      <c r="B10" s="31"/>
      <c r="C10" s="31"/>
      <c r="D10" s="11"/>
      <c r="M10" s="161" t="s">
        <v>211</v>
      </c>
      <c r="N10" s="108">
        <f>SUMIF($E$5:$E$9,M10,$N$5:$N$9)</f>
        <v>0</v>
      </c>
      <c r="O10" s="109">
        <f>SUMIF($E$5:$E$9,M10,$O$5:$O$9)</f>
        <v>0</v>
      </c>
      <c r="P10" s="5">
        <f>ROUND(SUM(N10:O10),1)</f>
        <v>0</v>
      </c>
    </row>
    <row r="11" spans="1:16">
      <c r="A11" s="37" t="s">
        <v>26</v>
      </c>
      <c r="E11" s="1"/>
      <c r="M11" s="162" t="s">
        <v>212</v>
      </c>
      <c r="N11" s="110">
        <f t="shared" ref="N11:N27" si="0">SUMIF($E$5:$E$9,M11,$N$5:$N$9)</f>
        <v>0</v>
      </c>
      <c r="O11" s="10">
        <f t="shared" ref="O11:O27" si="1">SUMIF($E$5:$E$9,M11,$O$5:$O$9)</f>
        <v>0</v>
      </c>
      <c r="P11" s="55">
        <f t="shared" ref="P11:P27" si="2">ROUND(SUM(N11:O11),1)</f>
        <v>0</v>
      </c>
    </row>
    <row r="12" spans="1:16" s="1" customFormat="1">
      <c r="A12" s="11" t="s">
        <v>153</v>
      </c>
      <c r="B12" s="2"/>
      <c r="C12" s="2"/>
      <c r="G12" s="3"/>
      <c r="M12" s="162" t="s">
        <v>213</v>
      </c>
      <c r="N12" s="110">
        <f t="shared" si="0"/>
        <v>0</v>
      </c>
      <c r="O12" s="10">
        <f t="shared" si="1"/>
        <v>0</v>
      </c>
      <c r="P12" s="55">
        <f t="shared" si="2"/>
        <v>0</v>
      </c>
    </row>
    <row r="13" spans="1:16" s="1" customFormat="1">
      <c r="A13" s="11"/>
      <c r="B13" s="2"/>
      <c r="C13" s="2"/>
      <c r="G13" s="3"/>
      <c r="M13" s="162" t="s">
        <v>214</v>
      </c>
      <c r="N13" s="110">
        <f t="shared" si="0"/>
        <v>0</v>
      </c>
      <c r="O13" s="10">
        <f t="shared" si="1"/>
        <v>0</v>
      </c>
      <c r="P13" s="55">
        <f t="shared" si="2"/>
        <v>0</v>
      </c>
    </row>
    <row r="14" spans="1:16" s="1" customFormat="1">
      <c r="A14" s="11"/>
      <c r="B14" s="2"/>
      <c r="C14" s="2"/>
      <c r="G14" s="3"/>
      <c r="M14" s="162" t="s">
        <v>215</v>
      </c>
      <c r="N14" s="110">
        <f t="shared" si="0"/>
        <v>0</v>
      </c>
      <c r="O14" s="10">
        <f t="shared" si="1"/>
        <v>0</v>
      </c>
      <c r="P14" s="55">
        <f t="shared" si="2"/>
        <v>0</v>
      </c>
    </row>
    <row r="15" spans="1:16" s="1" customFormat="1">
      <c r="A15" s="11"/>
      <c r="B15" s="2"/>
      <c r="C15" s="2"/>
      <c r="G15" s="3"/>
      <c r="M15" s="162" t="s">
        <v>216</v>
      </c>
      <c r="N15" s="110">
        <f t="shared" si="0"/>
        <v>0</v>
      </c>
      <c r="O15" s="10">
        <f t="shared" si="1"/>
        <v>0</v>
      </c>
      <c r="P15" s="55">
        <f t="shared" si="2"/>
        <v>0</v>
      </c>
    </row>
    <row r="16" spans="1:16" s="1" customFormat="1">
      <c r="A16" s="11"/>
      <c r="B16" s="2"/>
      <c r="C16" s="2"/>
      <c r="G16" s="3"/>
      <c r="M16" s="162" t="s">
        <v>217</v>
      </c>
      <c r="N16" s="110">
        <f t="shared" si="0"/>
        <v>0</v>
      </c>
      <c r="O16" s="10">
        <f t="shared" si="1"/>
        <v>0</v>
      </c>
      <c r="P16" s="55">
        <f t="shared" si="2"/>
        <v>0</v>
      </c>
    </row>
    <row r="17" spans="1:16" s="1" customFormat="1">
      <c r="A17" s="11"/>
      <c r="B17" s="2"/>
      <c r="C17" s="2"/>
      <c r="G17" s="3"/>
      <c r="M17" s="162" t="s">
        <v>218</v>
      </c>
      <c r="N17" s="110">
        <f t="shared" si="0"/>
        <v>0</v>
      </c>
      <c r="O17" s="10">
        <f t="shared" si="1"/>
        <v>0</v>
      </c>
      <c r="P17" s="55">
        <f t="shared" si="2"/>
        <v>0</v>
      </c>
    </row>
    <row r="18" spans="1:16" s="1" customFormat="1">
      <c r="A18" s="11"/>
      <c r="B18" s="2"/>
      <c r="C18" s="2"/>
      <c r="G18" s="3"/>
      <c r="M18" s="162" t="s">
        <v>219</v>
      </c>
      <c r="N18" s="110">
        <f t="shared" si="0"/>
        <v>0</v>
      </c>
      <c r="O18" s="10">
        <f t="shared" si="1"/>
        <v>0</v>
      </c>
      <c r="P18" s="55">
        <f t="shared" si="2"/>
        <v>0</v>
      </c>
    </row>
    <row r="19" spans="1:16" s="1" customFormat="1">
      <c r="A19" s="11"/>
      <c r="B19" s="2"/>
      <c r="C19" s="2"/>
      <c r="G19" s="3"/>
      <c r="M19" s="162" t="s">
        <v>220</v>
      </c>
      <c r="N19" s="110">
        <f t="shared" si="0"/>
        <v>0</v>
      </c>
      <c r="O19" s="10">
        <f t="shared" si="1"/>
        <v>0</v>
      </c>
      <c r="P19" s="55">
        <f t="shared" si="2"/>
        <v>0</v>
      </c>
    </row>
    <row r="20" spans="1:16" s="1" customFormat="1">
      <c r="A20" s="11"/>
      <c r="B20" s="2"/>
      <c r="C20" s="2"/>
      <c r="G20" s="3"/>
      <c r="M20" s="162" t="s">
        <v>221</v>
      </c>
      <c r="N20" s="110">
        <f t="shared" si="0"/>
        <v>0</v>
      </c>
      <c r="O20" s="10">
        <f t="shared" si="1"/>
        <v>0</v>
      </c>
      <c r="P20" s="55">
        <f t="shared" si="2"/>
        <v>0</v>
      </c>
    </row>
    <row r="21" spans="1:16" s="1" customFormat="1">
      <c r="A21" s="11"/>
      <c r="B21" s="2"/>
      <c r="C21" s="2"/>
      <c r="G21" s="3"/>
      <c r="M21" s="162" t="s">
        <v>222</v>
      </c>
      <c r="N21" s="110">
        <f t="shared" si="0"/>
        <v>0</v>
      </c>
      <c r="O21" s="10">
        <f t="shared" si="1"/>
        <v>0</v>
      </c>
      <c r="P21" s="55">
        <f t="shared" si="2"/>
        <v>0</v>
      </c>
    </row>
    <row r="22" spans="1:16" s="1" customFormat="1">
      <c r="A22" s="11"/>
      <c r="B22" s="2"/>
      <c r="C22" s="2"/>
      <c r="G22" s="3"/>
      <c r="M22" s="162" t="s">
        <v>223</v>
      </c>
      <c r="N22" s="110">
        <f t="shared" si="0"/>
        <v>0</v>
      </c>
      <c r="O22" s="10">
        <f t="shared" si="1"/>
        <v>0</v>
      </c>
      <c r="P22" s="55">
        <f t="shared" si="2"/>
        <v>0</v>
      </c>
    </row>
    <row r="23" spans="1:16">
      <c r="E23" s="1"/>
      <c r="M23" s="162" t="s">
        <v>224</v>
      </c>
      <c r="N23" s="110">
        <f t="shared" si="0"/>
        <v>0</v>
      </c>
      <c r="O23" s="10">
        <f t="shared" si="1"/>
        <v>0</v>
      </c>
      <c r="P23" s="55">
        <f t="shared" si="2"/>
        <v>0</v>
      </c>
    </row>
    <row r="24" spans="1:16">
      <c r="E24" s="1"/>
      <c r="M24" s="162" t="s">
        <v>225</v>
      </c>
      <c r="N24" s="110">
        <f t="shared" si="0"/>
        <v>0</v>
      </c>
      <c r="O24" s="10">
        <f t="shared" si="1"/>
        <v>0</v>
      </c>
      <c r="P24" s="55">
        <f t="shared" si="2"/>
        <v>0</v>
      </c>
    </row>
    <row r="25" spans="1:16">
      <c r="E25" s="1"/>
      <c r="M25" s="162" t="s">
        <v>226</v>
      </c>
      <c r="N25" s="110">
        <f t="shared" si="0"/>
        <v>0</v>
      </c>
      <c r="O25" s="10">
        <f t="shared" si="1"/>
        <v>0</v>
      </c>
      <c r="P25" s="55">
        <f t="shared" si="2"/>
        <v>0</v>
      </c>
    </row>
    <row r="26" spans="1:16">
      <c r="E26" s="1"/>
      <c r="M26" s="162" t="s">
        <v>227</v>
      </c>
      <c r="N26" s="110">
        <f t="shared" si="0"/>
        <v>0</v>
      </c>
      <c r="O26" s="10">
        <f t="shared" si="1"/>
        <v>0</v>
      </c>
      <c r="P26" s="55">
        <f t="shared" si="2"/>
        <v>0</v>
      </c>
    </row>
    <row r="27" spans="1:16" ht="13.5" thickBot="1">
      <c r="E27" s="1"/>
      <c r="M27" s="163" t="s">
        <v>228</v>
      </c>
      <c r="N27" s="111">
        <f t="shared" si="0"/>
        <v>0</v>
      </c>
      <c r="O27" s="112">
        <f t="shared" si="1"/>
        <v>0</v>
      </c>
      <c r="P27" s="56">
        <f t="shared" si="2"/>
        <v>0</v>
      </c>
    </row>
    <row r="28" spans="1:16" ht="13.5" thickBot="1">
      <c r="E28" s="1"/>
      <c r="M28" s="107" t="s">
        <v>14</v>
      </c>
      <c r="N28" s="113">
        <f>SUM(N10:N27)</f>
        <v>0</v>
      </c>
      <c r="O28" s="114">
        <f>SUM(O10:O27)</f>
        <v>0</v>
      </c>
      <c r="P28" s="57">
        <f>SUM(P10:P27)</f>
        <v>0</v>
      </c>
    </row>
    <row r="30" spans="1:16">
      <c r="E30" s="58"/>
    </row>
  </sheetData>
  <mergeCells count="17">
    <mergeCell ref="F3:F4"/>
    <mergeCell ref="H3:H4"/>
    <mergeCell ref="E3:E4"/>
    <mergeCell ref="I3:I4"/>
    <mergeCell ref="G3:G4"/>
    <mergeCell ref="A1:D1"/>
    <mergeCell ref="A3:A4"/>
    <mergeCell ref="B3:B4"/>
    <mergeCell ref="C3:C4"/>
    <mergeCell ref="D3:D4"/>
    <mergeCell ref="P3:P4"/>
    <mergeCell ref="J3:J4"/>
    <mergeCell ref="K3:K4"/>
    <mergeCell ref="L3:L4"/>
    <mergeCell ref="M3:M4"/>
    <mergeCell ref="O3:O4"/>
    <mergeCell ref="N3:N4"/>
  </mergeCells>
  <phoneticPr fontId="2"/>
  <dataValidations count="1">
    <dataValidation type="list" allowBlank="1" showInputMessage="1" showErrorMessage="1" sqref="E5:E8">
      <formula1>$M$10:$M$27</formula1>
    </dataValidation>
  </dataValidations>
  <pageMargins left="0.7" right="0.7" top="0.75" bottom="0.75" header="0.3" footer="0.3"/>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showGridLines="0" view="pageBreakPreview" zoomScale="70" zoomScaleNormal="75" zoomScaleSheetLayoutView="70" workbookViewId="0">
      <selection activeCell="G3" sqref="G3:G4"/>
    </sheetView>
  </sheetViews>
  <sheetFormatPr defaultColWidth="9" defaultRowHeight="13"/>
  <cols>
    <col min="1" max="1" width="14.26953125" style="11" customWidth="1"/>
    <col min="2" max="2" width="15.6328125" style="31" customWidth="1"/>
    <col min="3" max="3" width="15.6328125" style="12" customWidth="1"/>
    <col min="4" max="4" width="14.08984375" style="11" customWidth="1"/>
    <col min="5" max="7" width="15.6328125" style="11" customWidth="1"/>
    <col min="8" max="8" width="12.6328125" style="11" customWidth="1"/>
    <col min="9" max="9" width="12.453125" style="11" customWidth="1"/>
    <col min="10" max="10" width="12.6328125" style="11" customWidth="1"/>
    <col min="11" max="11" width="14.08984375" style="11" customWidth="1"/>
    <col min="12" max="16384" width="9" style="11"/>
  </cols>
  <sheetData>
    <row r="1" spans="1:11" ht="21" customHeight="1">
      <c r="A1" s="455" t="s">
        <v>164</v>
      </c>
      <c r="B1" s="456"/>
      <c r="C1" s="456"/>
    </row>
    <row r="2" spans="1:11" ht="17" thickBot="1">
      <c r="B2" s="14"/>
    </row>
    <row r="3" spans="1:11" ht="51.75" customHeight="1">
      <c r="A3" s="377" t="s">
        <v>2</v>
      </c>
      <c r="B3" s="458" t="s">
        <v>3</v>
      </c>
      <c r="C3" s="468" t="s">
        <v>17</v>
      </c>
      <c r="D3" s="406" t="s">
        <v>191</v>
      </c>
      <c r="E3" s="473" t="s">
        <v>16</v>
      </c>
      <c r="F3" s="479" t="s">
        <v>165</v>
      </c>
      <c r="G3" s="481" t="s">
        <v>166</v>
      </c>
      <c r="H3" s="483" t="s">
        <v>15</v>
      </c>
      <c r="I3" s="475" t="s">
        <v>167</v>
      </c>
      <c r="J3" s="477" t="s">
        <v>168</v>
      </c>
      <c r="K3" s="471" t="s">
        <v>169</v>
      </c>
    </row>
    <row r="4" spans="1:11" ht="130.5" customHeight="1" thickBot="1">
      <c r="A4" s="457"/>
      <c r="B4" s="459"/>
      <c r="C4" s="469"/>
      <c r="D4" s="470"/>
      <c r="E4" s="474"/>
      <c r="F4" s="480"/>
      <c r="G4" s="482"/>
      <c r="H4" s="484"/>
      <c r="I4" s="476"/>
      <c r="J4" s="478"/>
      <c r="K4" s="472"/>
    </row>
    <row r="5" spans="1:11" ht="87.75" customHeight="1" thickBot="1">
      <c r="A5" s="15"/>
      <c r="B5" s="16"/>
      <c r="C5" s="127"/>
      <c r="D5" s="43"/>
      <c r="E5" s="128"/>
      <c r="F5" s="129"/>
      <c r="G5" s="130"/>
      <c r="H5" s="131">
        <f>SUM(F5:G5)</f>
        <v>0</v>
      </c>
      <c r="I5" s="132">
        <f>D5*F5</f>
        <v>0</v>
      </c>
      <c r="J5" s="133">
        <f>G5*D5</f>
        <v>0</v>
      </c>
      <c r="K5" s="134">
        <f>D5*H5</f>
        <v>0</v>
      </c>
    </row>
    <row r="6" spans="1:11" ht="87.75" customHeight="1" thickBot="1">
      <c r="A6" s="26"/>
      <c r="B6" s="27"/>
      <c r="C6" s="127"/>
      <c r="D6" s="43"/>
      <c r="E6" s="128"/>
      <c r="F6" s="129"/>
      <c r="G6" s="130"/>
      <c r="H6" s="131">
        <f>SUM(F6:G6)</f>
        <v>0</v>
      </c>
      <c r="I6" s="132">
        <f>D6*F6</f>
        <v>0</v>
      </c>
      <c r="J6" s="133">
        <f>G6*D6</f>
        <v>0</v>
      </c>
      <c r="K6" s="134">
        <f>D6*H6</f>
        <v>0</v>
      </c>
    </row>
    <row r="7" spans="1:11" ht="87.75" customHeight="1" thickBot="1">
      <c r="A7" s="26"/>
      <c r="B7" s="27"/>
      <c r="C7" s="127"/>
      <c r="D7" s="43"/>
      <c r="E7" s="128"/>
      <c r="F7" s="129"/>
      <c r="G7" s="130"/>
      <c r="H7" s="131">
        <f>SUM(F7:G7)</f>
        <v>0</v>
      </c>
      <c r="I7" s="132">
        <f>D7*F7</f>
        <v>0</v>
      </c>
      <c r="J7" s="133">
        <f>G7*D7</f>
        <v>0</v>
      </c>
      <c r="K7" s="134">
        <f>D7*H7</f>
        <v>0</v>
      </c>
    </row>
    <row r="8" spans="1:11" ht="87.75" customHeight="1" thickBot="1">
      <c r="A8" s="41"/>
      <c r="B8" s="42"/>
      <c r="C8" s="135"/>
      <c r="D8" s="43"/>
      <c r="E8" s="136"/>
      <c r="F8" s="137"/>
      <c r="G8" s="138"/>
      <c r="H8" s="131">
        <f>SUM(F8:G8)</f>
        <v>0</v>
      </c>
      <c r="I8" s="132">
        <f>D8*F8</f>
        <v>0</v>
      </c>
      <c r="J8" s="133">
        <f>G8*D8</f>
        <v>0</v>
      </c>
      <c r="K8" s="139">
        <f>D8*H8</f>
        <v>0</v>
      </c>
    </row>
    <row r="9" spans="1:11" ht="13.5" thickBot="1">
      <c r="D9" s="54"/>
      <c r="E9" s="140"/>
      <c r="F9" s="140"/>
      <c r="G9" s="140"/>
      <c r="H9" s="140"/>
      <c r="I9" s="140"/>
      <c r="J9" s="140"/>
      <c r="K9" s="141"/>
    </row>
    <row r="10" spans="1:11" s="1" customFormat="1">
      <c r="A10" s="11" t="s">
        <v>13</v>
      </c>
      <c r="B10" s="31"/>
      <c r="E10" s="54"/>
      <c r="F10" s="54"/>
      <c r="G10" s="54"/>
      <c r="H10" s="158" t="s">
        <v>211</v>
      </c>
      <c r="I10" s="115">
        <f>SUMIF($C$5:$C$9,$H10,I$5:I$9)</f>
        <v>0</v>
      </c>
      <c r="J10" s="116">
        <f t="shared" ref="I10:J27" si="0">SUMIF($C$5:$C$9,$H10,J$5:J$9)</f>
        <v>0</v>
      </c>
      <c r="K10" s="117">
        <f>ROUND(SUMIF($C$5:$C$9,$H10,K$5:K$9),1)</f>
        <v>0</v>
      </c>
    </row>
    <row r="11" spans="1:11">
      <c r="A11" s="37" t="s">
        <v>27</v>
      </c>
      <c r="C11" s="11"/>
      <c r="E11" s="1"/>
      <c r="F11" s="1"/>
      <c r="G11" s="1"/>
      <c r="H11" s="159" t="s">
        <v>212</v>
      </c>
      <c r="I11" s="118">
        <f t="shared" si="0"/>
        <v>0</v>
      </c>
      <c r="J11" s="119">
        <f t="shared" si="0"/>
        <v>0</v>
      </c>
      <c r="K11" s="120">
        <f t="shared" ref="K11:K26" si="1">ROUND(SUMIF($C$5:$C$9,$H11,K$5:K$9),1)</f>
        <v>0</v>
      </c>
    </row>
    <row r="12" spans="1:11">
      <c r="A12" s="11" t="s">
        <v>24</v>
      </c>
      <c r="C12" s="11"/>
      <c r="H12" s="159" t="s">
        <v>213</v>
      </c>
      <c r="I12" s="118">
        <f t="shared" si="0"/>
        <v>0</v>
      </c>
      <c r="J12" s="119">
        <f t="shared" si="0"/>
        <v>0</v>
      </c>
      <c r="K12" s="120">
        <f t="shared" si="1"/>
        <v>0</v>
      </c>
    </row>
    <row r="13" spans="1:11">
      <c r="C13" s="11"/>
      <c r="H13" s="159" t="s">
        <v>214</v>
      </c>
      <c r="I13" s="118">
        <f t="shared" si="0"/>
        <v>0</v>
      </c>
      <c r="J13" s="119">
        <f t="shared" si="0"/>
        <v>0</v>
      </c>
      <c r="K13" s="120">
        <f t="shared" si="1"/>
        <v>0</v>
      </c>
    </row>
    <row r="14" spans="1:11">
      <c r="C14" s="11"/>
      <c r="H14" s="159" t="s">
        <v>215</v>
      </c>
      <c r="I14" s="118">
        <f t="shared" si="0"/>
        <v>0</v>
      </c>
      <c r="J14" s="119">
        <f t="shared" si="0"/>
        <v>0</v>
      </c>
      <c r="K14" s="120">
        <f t="shared" si="1"/>
        <v>0</v>
      </c>
    </row>
    <row r="15" spans="1:11">
      <c r="C15" s="11"/>
      <c r="H15" s="159" t="s">
        <v>216</v>
      </c>
      <c r="I15" s="118">
        <f t="shared" si="0"/>
        <v>0</v>
      </c>
      <c r="J15" s="119">
        <f t="shared" si="0"/>
        <v>0</v>
      </c>
      <c r="K15" s="120">
        <f t="shared" si="1"/>
        <v>0</v>
      </c>
    </row>
    <row r="16" spans="1:11">
      <c r="C16" s="11"/>
      <c r="H16" s="159" t="s">
        <v>217</v>
      </c>
      <c r="I16" s="118">
        <f t="shared" si="0"/>
        <v>0</v>
      </c>
      <c r="J16" s="119">
        <f t="shared" si="0"/>
        <v>0</v>
      </c>
      <c r="K16" s="120">
        <f t="shared" si="1"/>
        <v>0</v>
      </c>
    </row>
    <row r="17" spans="1:16">
      <c r="C17" s="11"/>
      <c r="H17" s="159" t="s">
        <v>218</v>
      </c>
      <c r="I17" s="118">
        <f t="shared" si="0"/>
        <v>0</v>
      </c>
      <c r="J17" s="119">
        <f t="shared" si="0"/>
        <v>0</v>
      </c>
      <c r="K17" s="120">
        <f t="shared" si="1"/>
        <v>0</v>
      </c>
    </row>
    <row r="18" spans="1:16">
      <c r="C18" s="11"/>
      <c r="H18" s="159" t="s">
        <v>219</v>
      </c>
      <c r="I18" s="118">
        <f t="shared" si="0"/>
        <v>0</v>
      </c>
      <c r="J18" s="119">
        <f>SUMIF($C$5:$C$9,$H18,J$5:J$9)</f>
        <v>0</v>
      </c>
      <c r="K18" s="120">
        <f t="shared" si="1"/>
        <v>0</v>
      </c>
    </row>
    <row r="19" spans="1:16">
      <c r="C19" s="11"/>
      <c r="H19" s="159" t="s">
        <v>220</v>
      </c>
      <c r="I19" s="118">
        <f t="shared" si="0"/>
        <v>0</v>
      </c>
      <c r="J19" s="119">
        <f t="shared" si="0"/>
        <v>0</v>
      </c>
      <c r="K19" s="120">
        <f>ROUND(SUMIF($C$5:$C$9,$H19,K$5:K$9),1)</f>
        <v>0</v>
      </c>
    </row>
    <row r="20" spans="1:16">
      <c r="C20" s="11"/>
      <c r="H20" s="159" t="s">
        <v>221</v>
      </c>
      <c r="I20" s="118">
        <f t="shared" si="0"/>
        <v>0</v>
      </c>
      <c r="J20" s="119">
        <f t="shared" si="0"/>
        <v>0</v>
      </c>
      <c r="K20" s="120">
        <f t="shared" si="1"/>
        <v>0</v>
      </c>
    </row>
    <row r="21" spans="1:16">
      <c r="C21" s="11"/>
      <c r="H21" s="159" t="s">
        <v>222</v>
      </c>
      <c r="I21" s="118">
        <f t="shared" si="0"/>
        <v>0</v>
      </c>
      <c r="J21" s="119">
        <f t="shared" si="0"/>
        <v>0</v>
      </c>
      <c r="K21" s="120">
        <f t="shared" si="1"/>
        <v>0</v>
      </c>
    </row>
    <row r="22" spans="1:16">
      <c r="C22" s="11"/>
      <c r="H22" s="159" t="s">
        <v>223</v>
      </c>
      <c r="I22" s="118">
        <f t="shared" si="0"/>
        <v>0</v>
      </c>
      <c r="J22" s="119">
        <f t="shared" si="0"/>
        <v>0</v>
      </c>
      <c r="K22" s="120">
        <f t="shared" si="1"/>
        <v>0</v>
      </c>
    </row>
    <row r="23" spans="1:16">
      <c r="C23" s="11"/>
      <c r="H23" s="159" t="s">
        <v>224</v>
      </c>
      <c r="I23" s="118">
        <f t="shared" si="0"/>
        <v>0</v>
      </c>
      <c r="J23" s="119">
        <f t="shared" si="0"/>
        <v>0</v>
      </c>
      <c r="K23" s="120">
        <f>ROUND(SUMIF($C$5:$C$9,$H23,K$5:K$9),1)</f>
        <v>0</v>
      </c>
    </row>
    <row r="24" spans="1:16">
      <c r="C24" s="11"/>
      <c r="H24" s="159" t="s">
        <v>225</v>
      </c>
      <c r="I24" s="118">
        <f t="shared" si="0"/>
        <v>0</v>
      </c>
      <c r="J24" s="119">
        <f>SUMIF($C$5:$C$9,$H24,J$5:J$9)</f>
        <v>0</v>
      </c>
      <c r="K24" s="120">
        <f t="shared" si="1"/>
        <v>0</v>
      </c>
    </row>
    <row r="25" spans="1:16">
      <c r="C25" s="11"/>
      <c r="H25" s="159" t="s">
        <v>226</v>
      </c>
      <c r="I25" s="118">
        <f t="shared" si="0"/>
        <v>0</v>
      </c>
      <c r="J25" s="119">
        <f t="shared" si="0"/>
        <v>0</v>
      </c>
      <c r="K25" s="120">
        <f t="shared" si="1"/>
        <v>0</v>
      </c>
    </row>
    <row r="26" spans="1:16">
      <c r="C26" s="11"/>
      <c r="H26" s="159" t="s">
        <v>227</v>
      </c>
      <c r="I26" s="118">
        <f t="shared" si="0"/>
        <v>0</v>
      </c>
      <c r="J26" s="119">
        <f t="shared" si="0"/>
        <v>0</v>
      </c>
      <c r="K26" s="120">
        <f t="shared" si="1"/>
        <v>0</v>
      </c>
    </row>
    <row r="27" spans="1:16" ht="13.5" thickBot="1">
      <c r="C27" s="11"/>
      <c r="H27" s="160" t="s">
        <v>228</v>
      </c>
      <c r="I27" s="121">
        <f>SUMIF($C$5:$C$9,$H27,I$5:I$9)</f>
        <v>0</v>
      </c>
      <c r="J27" s="122">
        <f t="shared" si="0"/>
        <v>0</v>
      </c>
      <c r="K27" s="123">
        <f>ROUND(SUMIF($C$5:$C$9,$H27,K$5:K$9),1)</f>
        <v>0</v>
      </c>
    </row>
    <row r="28" spans="1:16" ht="13.5" thickBot="1">
      <c r="C28" s="36"/>
      <c r="H28" s="107" t="s">
        <v>14</v>
      </c>
      <c r="I28" s="124">
        <f>SUM(I10:I27)</f>
        <v>0</v>
      </c>
      <c r="J28" s="125">
        <f>SUM(J10:J27)</f>
        <v>0</v>
      </c>
      <c r="K28" s="126">
        <f>SUM(K10:K27)</f>
        <v>0</v>
      </c>
    </row>
    <row r="30" spans="1:16" s="31" customFormat="1">
      <c r="A30" s="11"/>
      <c r="C30" s="12"/>
      <c r="D30" s="11"/>
      <c r="E30" s="11"/>
      <c r="F30" s="11"/>
      <c r="G30" s="11"/>
      <c r="H30" s="11"/>
      <c r="I30" s="11"/>
      <c r="J30" s="11"/>
      <c r="K30" s="11"/>
      <c r="L30" s="11"/>
      <c r="M30" s="11"/>
      <c r="N30" s="11"/>
      <c r="O30" s="11"/>
      <c r="P30" s="11"/>
    </row>
    <row r="31" spans="1:16" s="31" customFormat="1">
      <c r="A31" s="11"/>
      <c r="C31" s="12"/>
      <c r="D31" s="11"/>
      <c r="E31" s="11"/>
      <c r="F31" s="11"/>
      <c r="G31" s="11"/>
      <c r="H31" s="11"/>
      <c r="I31" s="11"/>
      <c r="J31" s="11"/>
      <c r="K31" s="11"/>
      <c r="L31" s="11"/>
      <c r="M31" s="11"/>
      <c r="N31" s="11"/>
      <c r="O31" s="11"/>
      <c r="P31" s="11"/>
    </row>
    <row r="32" spans="1:16" s="31" customFormat="1">
      <c r="A32" s="11"/>
      <c r="C32" s="12"/>
      <c r="D32" s="11"/>
      <c r="E32" s="11"/>
      <c r="F32" s="11"/>
      <c r="G32" s="11"/>
      <c r="H32" s="11"/>
      <c r="I32" s="11"/>
      <c r="J32" s="11"/>
      <c r="K32" s="11"/>
      <c r="L32" s="11"/>
      <c r="M32" s="11"/>
      <c r="N32" s="11"/>
      <c r="O32" s="11"/>
      <c r="P32" s="11"/>
    </row>
  </sheetData>
  <mergeCells count="12">
    <mergeCell ref="K3:K4"/>
    <mergeCell ref="E3:E4"/>
    <mergeCell ref="I3:I4"/>
    <mergeCell ref="J3:J4"/>
    <mergeCell ref="F3:F4"/>
    <mergeCell ref="G3:G4"/>
    <mergeCell ref="H3:H4"/>
    <mergeCell ref="C3:C4"/>
    <mergeCell ref="D3:D4"/>
    <mergeCell ref="A1:C1"/>
    <mergeCell ref="A3:A4"/>
    <mergeCell ref="B3:B4"/>
  </mergeCells>
  <phoneticPr fontId="2"/>
  <dataValidations count="1">
    <dataValidation type="list" allowBlank="1" showInputMessage="1" showErrorMessage="1" sqref="C5:C8">
      <formula1>$H$10:$H$27</formula1>
    </dataValidation>
  </dataValidations>
  <pageMargins left="0.7" right="0.7" top="0.75" bottom="0.75" header="0.3" footer="0.3"/>
  <pageSetup paperSize="9"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8"/>
  <sheetViews>
    <sheetView workbookViewId="0">
      <selection activeCell="D3" sqref="D3"/>
    </sheetView>
  </sheetViews>
  <sheetFormatPr defaultRowHeight="13"/>
  <cols>
    <col min="4" max="5" width="11.6328125" bestFit="1" customWidth="1"/>
    <col min="6" max="6" width="11.6328125" customWidth="1"/>
    <col min="7" max="8" width="10.453125" bestFit="1" customWidth="1"/>
  </cols>
  <sheetData>
    <row r="2" spans="2:8">
      <c r="B2" t="s">
        <v>244</v>
      </c>
    </row>
    <row r="3" spans="2:8">
      <c r="C3" t="s">
        <v>80</v>
      </c>
      <c r="D3" s="90">
        <f>'B.2（FO-001用）'!D3</f>
        <v>0</v>
      </c>
      <c r="E3" s="91"/>
      <c r="F3" s="91"/>
    </row>
    <row r="4" spans="2:8">
      <c r="C4" t="s">
        <v>81</v>
      </c>
      <c r="D4" s="90">
        <f>'B.2（FO-001用）'!F3</f>
        <v>0</v>
      </c>
    </row>
    <row r="6" spans="2:8">
      <c r="B6" s="93" t="s">
        <v>83</v>
      </c>
      <c r="C6" s="93" t="s">
        <v>18</v>
      </c>
      <c r="D6" s="93" t="s">
        <v>82</v>
      </c>
      <c r="E6" s="93" t="s">
        <v>83</v>
      </c>
      <c r="H6" s="92"/>
    </row>
    <row r="7" spans="2:8">
      <c r="B7" s="93">
        <v>365</v>
      </c>
      <c r="C7" s="93" t="s">
        <v>193</v>
      </c>
      <c r="D7" s="93">
        <f>IF(AND(D$3&lt;=G7,D$4&gt;=H7),1,IF(AND(D$3&lt;=G7,D$4&lt;H7),IF(D$4&gt;=G7,2,0),0))</f>
        <v>0</v>
      </c>
      <c r="E7">
        <f>IF(D7&lt;2,B7*D7,(D$4-G7+1))</f>
        <v>0</v>
      </c>
      <c r="G7" s="92">
        <v>41365</v>
      </c>
      <c r="H7" s="92">
        <v>41729</v>
      </c>
    </row>
    <row r="8" spans="2:8">
      <c r="B8" s="93">
        <v>365</v>
      </c>
      <c r="C8" s="93" t="s">
        <v>194</v>
      </c>
      <c r="D8" s="93">
        <f t="shared" ref="D8:D24" si="0">IF(AND(D$3&lt;=G8,D$4&gt;=H8),1,IF(AND(D$3&lt;=G8,D$4&lt;H8),IF(D$4&gt;=G8,2,0),0))</f>
        <v>0</v>
      </c>
      <c r="E8">
        <f t="shared" ref="E8:E24" si="1">IF(D8&lt;2,B8*D8,(D$4-G8+1))</f>
        <v>0</v>
      </c>
      <c r="G8" s="92">
        <v>41730</v>
      </c>
      <c r="H8" s="92">
        <v>42094</v>
      </c>
    </row>
    <row r="9" spans="2:8">
      <c r="B9" s="93">
        <v>366</v>
      </c>
      <c r="C9" s="93" t="s">
        <v>195</v>
      </c>
      <c r="D9" s="93">
        <f t="shared" si="0"/>
        <v>0</v>
      </c>
      <c r="E9">
        <f t="shared" si="1"/>
        <v>0</v>
      </c>
      <c r="G9" s="92">
        <v>42095</v>
      </c>
      <c r="H9" s="92">
        <v>42460</v>
      </c>
    </row>
    <row r="10" spans="2:8">
      <c r="B10" s="93">
        <v>365</v>
      </c>
      <c r="C10" s="93" t="s">
        <v>196</v>
      </c>
      <c r="D10" s="93">
        <f t="shared" si="0"/>
        <v>0</v>
      </c>
      <c r="E10">
        <f t="shared" si="1"/>
        <v>0</v>
      </c>
      <c r="G10" s="92">
        <v>42461</v>
      </c>
      <c r="H10" s="92">
        <v>42825</v>
      </c>
    </row>
    <row r="11" spans="2:8">
      <c r="B11" s="93">
        <v>365</v>
      </c>
      <c r="C11" s="93" t="s">
        <v>197</v>
      </c>
      <c r="D11" s="93">
        <f t="shared" si="0"/>
        <v>0</v>
      </c>
      <c r="E11">
        <f t="shared" si="1"/>
        <v>0</v>
      </c>
      <c r="G11" s="92">
        <v>42826</v>
      </c>
      <c r="H11" s="92">
        <v>43190</v>
      </c>
    </row>
    <row r="12" spans="2:8">
      <c r="B12" s="93">
        <v>365</v>
      </c>
      <c r="C12" s="93" t="s">
        <v>198</v>
      </c>
      <c r="D12" s="93">
        <f t="shared" si="0"/>
        <v>0</v>
      </c>
      <c r="E12">
        <f t="shared" si="1"/>
        <v>0</v>
      </c>
      <c r="G12" s="92">
        <v>43191</v>
      </c>
      <c r="H12" s="92">
        <v>43555</v>
      </c>
    </row>
    <row r="13" spans="2:8">
      <c r="B13" s="93">
        <v>366</v>
      </c>
      <c r="C13" s="93" t="s">
        <v>199</v>
      </c>
      <c r="D13" s="93">
        <f t="shared" si="0"/>
        <v>0</v>
      </c>
      <c r="E13">
        <f t="shared" si="1"/>
        <v>0</v>
      </c>
      <c r="G13" s="92">
        <v>43556</v>
      </c>
      <c r="H13" s="92">
        <v>43921</v>
      </c>
    </row>
    <row r="14" spans="2:8">
      <c r="B14" s="93">
        <v>365</v>
      </c>
      <c r="C14" s="93" t="s">
        <v>200</v>
      </c>
      <c r="D14" s="93">
        <f t="shared" si="0"/>
        <v>0</v>
      </c>
      <c r="E14">
        <f t="shared" si="1"/>
        <v>0</v>
      </c>
      <c r="G14" s="92">
        <v>43922</v>
      </c>
      <c r="H14" s="92">
        <v>44286</v>
      </c>
    </row>
    <row r="15" spans="2:8">
      <c r="B15" s="93">
        <v>365</v>
      </c>
      <c r="C15" s="93" t="s">
        <v>201</v>
      </c>
      <c r="D15" s="93">
        <f t="shared" si="0"/>
        <v>0</v>
      </c>
      <c r="E15">
        <f t="shared" si="1"/>
        <v>0</v>
      </c>
      <c r="G15" s="92">
        <v>44287</v>
      </c>
      <c r="H15" s="92">
        <v>44651</v>
      </c>
    </row>
    <row r="16" spans="2:8">
      <c r="B16" s="93">
        <v>365</v>
      </c>
      <c r="C16" s="93" t="s">
        <v>202</v>
      </c>
      <c r="D16" s="93">
        <f t="shared" si="0"/>
        <v>0</v>
      </c>
      <c r="E16">
        <f t="shared" si="1"/>
        <v>0</v>
      </c>
      <c r="G16" s="92">
        <v>44652</v>
      </c>
      <c r="H16" s="92">
        <v>45016</v>
      </c>
    </row>
    <row r="17" spans="2:8">
      <c r="B17" s="93">
        <v>366</v>
      </c>
      <c r="C17" s="93" t="s">
        <v>203</v>
      </c>
      <c r="D17" s="93">
        <f t="shared" si="0"/>
        <v>0</v>
      </c>
      <c r="E17">
        <f t="shared" si="1"/>
        <v>0</v>
      </c>
      <c r="G17" s="92">
        <v>45017</v>
      </c>
      <c r="H17" s="92">
        <v>45382</v>
      </c>
    </row>
    <row r="18" spans="2:8">
      <c r="B18" s="93">
        <v>365</v>
      </c>
      <c r="C18" s="93" t="s">
        <v>204</v>
      </c>
      <c r="D18" s="93">
        <f t="shared" si="0"/>
        <v>0</v>
      </c>
      <c r="E18">
        <f t="shared" si="1"/>
        <v>0</v>
      </c>
      <c r="G18" s="92">
        <v>45383</v>
      </c>
      <c r="H18" s="92">
        <v>45747</v>
      </c>
    </row>
    <row r="19" spans="2:8">
      <c r="B19" s="93">
        <v>365</v>
      </c>
      <c r="C19" s="93" t="s">
        <v>205</v>
      </c>
      <c r="D19" s="93">
        <f t="shared" si="0"/>
        <v>0</v>
      </c>
      <c r="E19">
        <f t="shared" si="1"/>
        <v>0</v>
      </c>
      <c r="G19" s="92">
        <v>45748</v>
      </c>
      <c r="H19" s="92">
        <v>46112</v>
      </c>
    </row>
    <row r="20" spans="2:8">
      <c r="B20" s="93">
        <v>365</v>
      </c>
      <c r="C20" s="93" t="s">
        <v>206</v>
      </c>
      <c r="D20" s="93">
        <f t="shared" si="0"/>
        <v>0</v>
      </c>
      <c r="E20">
        <f t="shared" si="1"/>
        <v>0</v>
      </c>
      <c r="G20" s="92">
        <v>46113</v>
      </c>
      <c r="H20" s="92">
        <v>46477</v>
      </c>
    </row>
    <row r="21" spans="2:8">
      <c r="B21" s="93">
        <v>366</v>
      </c>
      <c r="C21" s="93" t="s">
        <v>207</v>
      </c>
      <c r="D21" s="93">
        <f t="shared" si="0"/>
        <v>0</v>
      </c>
      <c r="E21">
        <f t="shared" si="1"/>
        <v>0</v>
      </c>
      <c r="G21" s="92">
        <v>46478</v>
      </c>
      <c r="H21" s="92">
        <v>46843</v>
      </c>
    </row>
    <row r="22" spans="2:8">
      <c r="B22" s="93">
        <v>365</v>
      </c>
      <c r="C22" s="93" t="s">
        <v>208</v>
      </c>
      <c r="D22" s="93">
        <f t="shared" si="0"/>
        <v>0</v>
      </c>
      <c r="E22">
        <f t="shared" si="1"/>
        <v>0</v>
      </c>
      <c r="G22" s="92">
        <v>46844</v>
      </c>
      <c r="H22" s="92">
        <v>47208</v>
      </c>
    </row>
    <row r="23" spans="2:8">
      <c r="B23" s="93">
        <v>365</v>
      </c>
      <c r="C23" s="93" t="s">
        <v>209</v>
      </c>
      <c r="D23" s="93">
        <f t="shared" si="0"/>
        <v>0</v>
      </c>
      <c r="E23">
        <f t="shared" si="1"/>
        <v>0</v>
      </c>
      <c r="G23" s="92">
        <v>47209</v>
      </c>
      <c r="H23" s="92">
        <v>47573</v>
      </c>
    </row>
    <row r="24" spans="2:8">
      <c r="B24" s="93">
        <v>365</v>
      </c>
      <c r="C24" s="93" t="s">
        <v>210</v>
      </c>
      <c r="D24" s="93">
        <f t="shared" si="0"/>
        <v>0</v>
      </c>
      <c r="E24">
        <f t="shared" si="1"/>
        <v>0</v>
      </c>
      <c r="G24" s="92">
        <v>47574</v>
      </c>
      <c r="H24" s="92">
        <v>47938</v>
      </c>
    </row>
    <row r="25" spans="2:8">
      <c r="G25" s="92"/>
    </row>
    <row r="26" spans="2:8">
      <c r="D26">
        <v>0</v>
      </c>
      <c r="E26" t="s">
        <v>86</v>
      </c>
    </row>
    <row r="27" spans="2:8">
      <c r="D27">
        <v>1</v>
      </c>
      <c r="E27" t="s">
        <v>84</v>
      </c>
    </row>
    <row r="28" spans="2:8">
      <c r="D28">
        <v>2</v>
      </c>
      <c r="E28" t="s">
        <v>85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B.1</vt:lpstr>
      <vt:lpstr>B.2（FO-001用）</vt:lpstr>
      <vt:lpstr>B.2（FO-002用）</vt:lpstr>
      <vt:lpstr>（別紙）吸収量算定シート</vt:lpstr>
      <vt:lpstr>（別紙）排出量算定シート（FO-001）</vt:lpstr>
      <vt:lpstr>（別紙）排出量算定シート (FO-002)</vt:lpstr>
      <vt:lpstr>年度計算シート</vt:lpstr>
      <vt:lpstr>'（別紙）吸収量算定シート'!Print_Area</vt:lpstr>
      <vt:lpstr>'（別紙）排出量算定シート (FO-002)'!Print_Area</vt:lpstr>
      <vt:lpstr>'（別紙）排出量算定シート（FO-001）'!Print_Area</vt:lpstr>
      <vt:lpstr>B.1!Print_Area</vt:lpstr>
      <vt:lpstr>'B.2（FO-001用）'!Print_Area</vt:lpstr>
      <vt:lpstr>'B.2（FO-002用）'!Print_Area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2014-01-21T11:18:35Z</cp:lastPrinted>
  <dcterms:created xsi:type="dcterms:W3CDTF">2012-12-26T13:41:26Z</dcterms:created>
  <dcterms:modified xsi:type="dcterms:W3CDTF">2018-05-30T06:14:47Z</dcterms:modified>
</cp:coreProperties>
</file>